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17235" windowHeight="6150" firstSheet="2" activeTab="16"/>
  </bookViews>
  <sheets>
    <sheet name="Salvador" sheetId="1" r:id="rId1"/>
    <sheet name="PIB_ Regiões_Econômicas" sheetId="6" r:id="rId2"/>
    <sheet name="lote 1" sheetId="22" r:id="rId3"/>
    <sheet name="lote 2" sheetId="21" r:id="rId4"/>
    <sheet name="lote 3" sheetId="20" r:id="rId5"/>
    <sheet name="lote 4" sheetId="19" r:id="rId6"/>
    <sheet name="lote 5" sheetId="17" r:id="rId7"/>
    <sheet name="lote 6" sheetId="16" r:id="rId8"/>
    <sheet name="lote 7" sheetId="15" r:id="rId9"/>
    <sheet name="lote 8" sheetId="14" r:id="rId10"/>
    <sheet name="lote 9" sheetId="13" r:id="rId11"/>
    <sheet name="lote 10" sheetId="12" r:id="rId12"/>
    <sheet name="lote 11" sheetId="11" r:id="rId13"/>
    <sheet name="lote 12" sheetId="10" r:id="rId14"/>
    <sheet name="lote 13" sheetId="8" r:id="rId15"/>
    <sheet name="lote 14" sheetId="9" r:id="rId16"/>
    <sheet name="TOTAL" sheetId="24" r:id="rId17"/>
  </sheets>
  <definedNames>
    <definedName name="_xlnm.Print_Area" localSheetId="1">'PIB_ Regiões_Econômicas'!$A$1:$I$475</definedName>
    <definedName name="_xlnm.Print_Area" localSheetId="16">TOTAL!$A$1:$H$178</definedName>
    <definedName name="_xlnm.Print_Titles" localSheetId="1">'PIB_ Regiões_Econômicas'!$1:$9</definedName>
    <definedName name="_xlnm.Print_Titles" localSheetId="16">TOTAL!$1:$2</definedName>
  </definedNames>
  <calcPr calcId="145621"/>
</workbook>
</file>

<file path=xl/calcChain.xml><?xml version="1.0" encoding="utf-8"?>
<calcChain xmlns="http://schemas.openxmlformats.org/spreadsheetml/2006/main">
  <c r="F162" i="24" l="1"/>
  <c r="G162" i="24" s="1"/>
  <c r="F163" i="24"/>
  <c r="F164" i="24"/>
  <c r="F165" i="24"/>
  <c r="F166" i="24"/>
  <c r="G166" i="24" s="1"/>
  <c r="F167" i="24"/>
  <c r="F168" i="24"/>
  <c r="F169" i="24"/>
  <c r="F170" i="24"/>
  <c r="G170" i="24" s="1"/>
  <c r="F171" i="24"/>
  <c r="F172" i="24"/>
  <c r="F173" i="24"/>
  <c r="F174" i="24"/>
  <c r="G174" i="24" s="1"/>
  <c r="F175" i="24"/>
  <c r="F176" i="24"/>
  <c r="F177" i="24"/>
  <c r="F161" i="24"/>
  <c r="G161" i="24" s="1"/>
  <c r="F148" i="24"/>
  <c r="F149" i="24"/>
  <c r="G149" i="24" s="1"/>
  <c r="F150" i="24"/>
  <c r="G150" i="24" s="1"/>
  <c r="F151" i="24"/>
  <c r="F152" i="24"/>
  <c r="F153" i="24"/>
  <c r="G153" i="24" s="1"/>
  <c r="F154" i="24"/>
  <c r="G154" i="24" s="1"/>
  <c r="F155" i="24"/>
  <c r="F156" i="24"/>
  <c r="F157" i="24"/>
  <c r="G157" i="24" s="1"/>
  <c r="F158" i="24"/>
  <c r="G158" i="24" s="1"/>
  <c r="F159" i="24"/>
  <c r="F160" i="24"/>
  <c r="F147" i="24"/>
  <c r="F136" i="24"/>
  <c r="G136" i="24" s="1"/>
  <c r="F137" i="24"/>
  <c r="G137" i="24" s="1"/>
  <c r="F138" i="24"/>
  <c r="G138" i="24" s="1"/>
  <c r="F139" i="24"/>
  <c r="F140" i="24"/>
  <c r="G140" i="24" s="1"/>
  <c r="F141" i="24"/>
  <c r="G141" i="24" s="1"/>
  <c r="F142" i="24"/>
  <c r="G142" i="24" s="1"/>
  <c r="F143" i="24"/>
  <c r="F144" i="24"/>
  <c r="G144" i="24" s="1"/>
  <c r="F145" i="24"/>
  <c r="G145" i="24" s="1"/>
  <c r="F146" i="24"/>
  <c r="G146" i="24" s="1"/>
  <c r="F135" i="24"/>
  <c r="F125" i="24"/>
  <c r="F126" i="24"/>
  <c r="F127" i="24"/>
  <c r="F128" i="24"/>
  <c r="F129" i="24"/>
  <c r="F130" i="24"/>
  <c r="F131" i="24"/>
  <c r="F132" i="24"/>
  <c r="F133" i="24"/>
  <c r="F134" i="24"/>
  <c r="F124" i="24"/>
  <c r="F112" i="24"/>
  <c r="G112" i="24" s="1"/>
  <c r="F113" i="24"/>
  <c r="G113" i="24" s="1"/>
  <c r="F114" i="24"/>
  <c r="G114" i="24" s="1"/>
  <c r="F115" i="24"/>
  <c r="F116" i="24"/>
  <c r="G116" i="24" s="1"/>
  <c r="F117" i="24"/>
  <c r="G117" i="24" s="1"/>
  <c r="F118" i="24"/>
  <c r="G118" i="24" s="1"/>
  <c r="F119" i="24"/>
  <c r="F120" i="24"/>
  <c r="G120" i="24" s="1"/>
  <c r="F121" i="24"/>
  <c r="G121" i="24" s="1"/>
  <c r="F122" i="24"/>
  <c r="G122" i="24" s="1"/>
  <c r="F123" i="24"/>
  <c r="F111" i="24"/>
  <c r="G111" i="24" s="1"/>
  <c r="F94" i="24"/>
  <c r="F95" i="24"/>
  <c r="G95" i="24" s="1"/>
  <c r="F96" i="24"/>
  <c r="F97" i="24"/>
  <c r="F98" i="24"/>
  <c r="F99" i="24"/>
  <c r="G99" i="24" s="1"/>
  <c r="F100" i="24"/>
  <c r="F101" i="24"/>
  <c r="F102" i="24"/>
  <c r="F103" i="24"/>
  <c r="F104" i="24"/>
  <c r="F105" i="24"/>
  <c r="F106" i="24"/>
  <c r="G106" i="24" s="1"/>
  <c r="F107" i="24"/>
  <c r="F108" i="24"/>
  <c r="F109" i="24"/>
  <c r="F110" i="24"/>
  <c r="F93" i="24"/>
  <c r="F80" i="24"/>
  <c r="F81" i="24"/>
  <c r="F82" i="24"/>
  <c r="G82" i="24" s="1"/>
  <c r="F83" i="24"/>
  <c r="F84" i="24"/>
  <c r="F85" i="24"/>
  <c r="F86" i="24"/>
  <c r="G86" i="24" s="1"/>
  <c r="F87" i="24"/>
  <c r="F88" i="24"/>
  <c r="F89" i="24"/>
  <c r="F90" i="24"/>
  <c r="G90" i="24" s="1"/>
  <c r="F91" i="24"/>
  <c r="F92" i="24"/>
  <c r="F79" i="24"/>
  <c r="G79" i="24" s="1"/>
  <c r="F61" i="24"/>
  <c r="F62" i="24"/>
  <c r="G62" i="24" s="1"/>
  <c r="F63" i="24"/>
  <c r="F64" i="24"/>
  <c r="F65" i="24"/>
  <c r="F66" i="24"/>
  <c r="G66" i="24" s="1"/>
  <c r="F67" i="24"/>
  <c r="F68" i="24"/>
  <c r="F69" i="24"/>
  <c r="F70" i="24"/>
  <c r="G70" i="24" s="1"/>
  <c r="F71" i="24"/>
  <c r="F72" i="24"/>
  <c r="F73" i="24"/>
  <c r="F74" i="24"/>
  <c r="G74" i="24" s="1"/>
  <c r="F75" i="24"/>
  <c r="F76" i="24"/>
  <c r="F77" i="24"/>
  <c r="F78" i="24"/>
  <c r="G78" i="24" s="1"/>
  <c r="F60" i="24"/>
  <c r="G60" i="24" s="1"/>
  <c r="F53" i="24"/>
  <c r="F54" i="24"/>
  <c r="G54" i="24" s="1"/>
  <c r="F55" i="24"/>
  <c r="F56" i="24"/>
  <c r="F57" i="24"/>
  <c r="F58" i="24"/>
  <c r="G58" i="24" s="1"/>
  <c r="F59" i="24"/>
  <c r="F52" i="24"/>
  <c r="G52" i="24" s="1"/>
  <c r="F43" i="24"/>
  <c r="F44" i="24"/>
  <c r="G44" i="24" s="1"/>
  <c r="F45" i="24"/>
  <c r="G45" i="24" s="1"/>
  <c r="F46" i="24"/>
  <c r="F47" i="24"/>
  <c r="F48" i="24"/>
  <c r="G48" i="24" s="1"/>
  <c r="F49" i="24"/>
  <c r="G49" i="24" s="1"/>
  <c r="F50" i="24"/>
  <c r="F51" i="24"/>
  <c r="F42" i="24"/>
  <c r="G42" i="24" s="1"/>
  <c r="F32" i="24"/>
  <c r="G32" i="24" s="1"/>
  <c r="F33" i="24"/>
  <c r="F34" i="24"/>
  <c r="F35" i="24"/>
  <c r="F36" i="24"/>
  <c r="G36" i="24" s="1"/>
  <c r="F37" i="24"/>
  <c r="F38" i="24"/>
  <c r="F39" i="24"/>
  <c r="F40" i="24"/>
  <c r="G40" i="24" s="1"/>
  <c r="F41" i="24"/>
  <c r="F31" i="24"/>
  <c r="F24" i="24"/>
  <c r="F25" i="24"/>
  <c r="F26" i="24"/>
  <c r="G26" i="24" s="1"/>
  <c r="F27" i="24"/>
  <c r="F28" i="24"/>
  <c r="F29" i="24"/>
  <c r="G29" i="24" s="1"/>
  <c r="F30" i="24"/>
  <c r="G30" i="24" s="1"/>
  <c r="F23" i="24"/>
  <c r="F4" i="24"/>
  <c r="G4" i="24" s="1"/>
  <c r="F5" i="24"/>
  <c r="G5" i="24" s="1"/>
  <c r="F6" i="24"/>
  <c r="G6" i="24" s="1"/>
  <c r="F7" i="24"/>
  <c r="G7" i="24"/>
  <c r="F8" i="24"/>
  <c r="G8" i="24" s="1"/>
  <c r="F9" i="24"/>
  <c r="G9" i="24" s="1"/>
  <c r="F10" i="24"/>
  <c r="G10" i="24" s="1"/>
  <c r="F11" i="24"/>
  <c r="G11" i="24" s="1"/>
  <c r="F12" i="24"/>
  <c r="G12" i="24" s="1"/>
  <c r="F13" i="24"/>
  <c r="G13" i="24"/>
  <c r="F14" i="24"/>
  <c r="G14" i="24" s="1"/>
  <c r="F15" i="24"/>
  <c r="G15" i="24"/>
  <c r="F16" i="24"/>
  <c r="G16" i="24" s="1"/>
  <c r="F17" i="24"/>
  <c r="G17" i="24" s="1"/>
  <c r="F18" i="24"/>
  <c r="G18" i="24" s="1"/>
  <c r="F19" i="24"/>
  <c r="G19" i="24" s="1"/>
  <c r="F20" i="24"/>
  <c r="G20" i="24" s="1"/>
  <c r="F21" i="24"/>
  <c r="G21" i="24"/>
  <c r="F22" i="24"/>
  <c r="G22" i="24" s="1"/>
  <c r="F3" i="24"/>
  <c r="G3" i="24" s="1"/>
  <c r="G103" i="24"/>
  <c r="G104" i="24"/>
  <c r="G105" i="24"/>
  <c r="G107" i="24"/>
  <c r="G108" i="24"/>
  <c r="G109" i="24"/>
  <c r="G110" i="24"/>
  <c r="G115" i="24"/>
  <c r="G119" i="24"/>
  <c r="G123" i="24"/>
  <c r="G124" i="24"/>
  <c r="G125" i="24"/>
  <c r="G126" i="24"/>
  <c r="G127" i="24"/>
  <c r="G128" i="24"/>
  <c r="G129" i="24"/>
  <c r="G130" i="24"/>
  <c r="G131" i="24"/>
  <c r="G132" i="24"/>
  <c r="G133" i="24"/>
  <c r="G134" i="24"/>
  <c r="G135" i="24"/>
  <c r="G139" i="24"/>
  <c r="G143" i="24"/>
  <c r="G147" i="24"/>
  <c r="G148" i="24"/>
  <c r="G151" i="24"/>
  <c r="G152" i="24"/>
  <c r="G155" i="24"/>
  <c r="G156" i="24"/>
  <c r="G159" i="24"/>
  <c r="G160" i="24"/>
  <c r="G163" i="24"/>
  <c r="G164" i="24"/>
  <c r="G165" i="24"/>
  <c r="G167" i="24"/>
  <c r="G168" i="24"/>
  <c r="G169" i="24"/>
  <c r="G171" i="24"/>
  <c r="G172" i="24"/>
  <c r="G173" i="24"/>
  <c r="G175" i="24"/>
  <c r="G176" i="24"/>
  <c r="G177" i="24"/>
  <c r="G102" i="24"/>
  <c r="G101" i="24"/>
  <c r="G100" i="24"/>
  <c r="G98" i="24"/>
  <c r="G97" i="24"/>
  <c r="G96" i="24"/>
  <c r="G94" i="24"/>
  <c r="G93" i="24"/>
  <c r="G92" i="24"/>
  <c r="G91" i="24"/>
  <c r="G89" i="24"/>
  <c r="G88" i="24"/>
  <c r="G87" i="24"/>
  <c r="G85" i="24"/>
  <c r="G84" i="24"/>
  <c r="G83" i="24"/>
  <c r="G81" i="24"/>
  <c r="G80" i="24"/>
  <c r="G77" i="24"/>
  <c r="G76" i="24"/>
  <c r="G75" i="24"/>
  <c r="G73" i="24"/>
  <c r="G72" i="24"/>
  <c r="G71" i="24"/>
  <c r="G69" i="24"/>
  <c r="G68" i="24"/>
  <c r="G67" i="24"/>
  <c r="G65" i="24"/>
  <c r="G64" i="24"/>
  <c r="G63" i="24"/>
  <c r="G61" i="24"/>
  <c r="G59" i="24"/>
  <c r="G57" i="24"/>
  <c r="G56" i="24"/>
  <c r="G55" i="24"/>
  <c r="G53" i="24"/>
  <c r="G51" i="24"/>
  <c r="G50" i="24"/>
  <c r="G47" i="24"/>
  <c r="G46" i="24"/>
  <c r="G43" i="24"/>
  <c r="G41" i="24"/>
  <c r="G39" i="24"/>
  <c r="G38" i="24"/>
  <c r="G37" i="24"/>
  <c r="G35" i="24"/>
  <c r="G34" i="24"/>
  <c r="G33" i="24"/>
  <c r="G31" i="24"/>
  <c r="G28" i="24"/>
  <c r="G27" i="24"/>
  <c r="G25" i="24"/>
  <c r="G24" i="24"/>
  <c r="G23" i="24"/>
  <c r="H31" i="24" l="1"/>
  <c r="H23" i="24"/>
  <c r="H52" i="24"/>
  <c r="G178" i="24"/>
  <c r="H161" i="24"/>
  <c r="H147" i="24"/>
  <c r="H135" i="24"/>
  <c r="H124" i="24"/>
  <c r="H111" i="24"/>
  <c r="H93" i="24"/>
  <c r="H79" i="24"/>
  <c r="H60" i="24"/>
  <c r="H42" i="24"/>
  <c r="H4" i="24"/>
  <c r="B9" i="1" l="1"/>
  <c r="B13" i="1"/>
  <c r="B12" i="1"/>
  <c r="B11" i="1"/>
  <c r="B8" i="1"/>
  <c r="D6" i="20"/>
  <c r="D7" i="20"/>
  <c r="D8" i="20"/>
  <c r="D9" i="20"/>
  <c r="D10" i="20"/>
  <c r="D11" i="20"/>
  <c r="D12" i="20"/>
  <c r="D6" i="19"/>
  <c r="D7" i="19"/>
  <c r="D8" i="19"/>
  <c r="D9" i="19"/>
  <c r="D10" i="19"/>
  <c r="D11" i="19"/>
  <c r="D12" i="19"/>
  <c r="D13" i="19"/>
  <c r="D14" i="19"/>
  <c r="D15" i="19"/>
  <c r="D6" i="17"/>
  <c r="D7" i="17"/>
  <c r="D8" i="17"/>
  <c r="D9" i="17"/>
  <c r="D10" i="17"/>
  <c r="D11" i="17"/>
  <c r="K11" i="17" s="1"/>
  <c r="D12" i="17"/>
  <c r="D13" i="17"/>
  <c r="D14" i="17"/>
  <c r="D6" i="16"/>
  <c r="D7" i="16"/>
  <c r="D8" i="16"/>
  <c r="D9" i="16"/>
  <c r="D10" i="16"/>
  <c r="D11" i="16"/>
  <c r="D12" i="16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6" i="13"/>
  <c r="K6" i="13" s="1"/>
  <c r="D7" i="13"/>
  <c r="D8" i="13"/>
  <c r="D9" i="13"/>
  <c r="D10" i="13"/>
  <c r="K10" i="13" s="1"/>
  <c r="D11" i="13"/>
  <c r="D12" i="13"/>
  <c r="D13" i="13"/>
  <c r="D14" i="13"/>
  <c r="K14" i="13" s="1"/>
  <c r="D15" i="13"/>
  <c r="D16" i="13"/>
  <c r="D17" i="13"/>
  <c r="D18" i="13"/>
  <c r="K18" i="13" s="1"/>
  <c r="D19" i="13"/>
  <c r="D20" i="13"/>
  <c r="D21" i="13"/>
  <c r="D22" i="13"/>
  <c r="K22" i="13" s="1"/>
  <c r="D6" i="12"/>
  <c r="D7" i="12"/>
  <c r="D8" i="12"/>
  <c r="D9" i="12"/>
  <c r="K9" i="12" s="1"/>
  <c r="L9" i="12" s="1"/>
  <c r="M9" i="12" s="1"/>
  <c r="D10" i="12"/>
  <c r="D11" i="12"/>
  <c r="D12" i="12"/>
  <c r="D13" i="12"/>
  <c r="K13" i="12" s="1"/>
  <c r="D14" i="12"/>
  <c r="D15" i="12"/>
  <c r="D16" i="12"/>
  <c r="D17" i="12"/>
  <c r="K17" i="12" s="1"/>
  <c r="D6" i="11"/>
  <c r="D7" i="11"/>
  <c r="D8" i="11"/>
  <c r="D9" i="11"/>
  <c r="D10" i="11"/>
  <c r="D11" i="11"/>
  <c r="D12" i="11"/>
  <c r="D13" i="11"/>
  <c r="D14" i="11"/>
  <c r="D15" i="11"/>
  <c r="D6" i="10"/>
  <c r="D7" i="10"/>
  <c r="D8" i="10"/>
  <c r="D9" i="10"/>
  <c r="D10" i="10"/>
  <c r="D11" i="10"/>
  <c r="D12" i="10"/>
  <c r="D13" i="10"/>
  <c r="D14" i="10"/>
  <c r="D15" i="10"/>
  <c r="D16" i="10"/>
  <c r="D6" i="8"/>
  <c r="D7" i="8"/>
  <c r="D8" i="8"/>
  <c r="K8" i="8" s="1"/>
  <c r="D9" i="8"/>
  <c r="D10" i="8"/>
  <c r="D11" i="8"/>
  <c r="D12" i="8"/>
  <c r="K12" i="8" s="1"/>
  <c r="D13" i="8"/>
  <c r="D14" i="8"/>
  <c r="D15" i="8"/>
  <c r="D16" i="8"/>
  <c r="K16" i="8" s="1"/>
  <c r="D17" i="8"/>
  <c r="D18" i="8"/>
  <c r="D6" i="9"/>
  <c r="D7" i="9"/>
  <c r="D8" i="9"/>
  <c r="D9" i="9"/>
  <c r="K9" i="9" s="1"/>
  <c r="D10" i="9"/>
  <c r="D11" i="9"/>
  <c r="D12" i="9"/>
  <c r="D13" i="9"/>
  <c r="K13" i="9" s="1"/>
  <c r="D14" i="9"/>
  <c r="D15" i="9"/>
  <c r="D16" i="9"/>
  <c r="D17" i="9"/>
  <c r="K17" i="9" s="1"/>
  <c r="D18" i="9"/>
  <c r="D19" i="9"/>
  <c r="D20" i="9"/>
  <c r="D21" i="9"/>
  <c r="K21" i="9" s="1"/>
  <c r="D6" i="21"/>
  <c r="K6" i="21" s="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5" i="20"/>
  <c r="D5" i="19"/>
  <c r="D5" i="17"/>
  <c r="K5" i="17" s="1"/>
  <c r="D5" i="16"/>
  <c r="D5" i="15"/>
  <c r="D5" i="14"/>
  <c r="D5" i="13"/>
  <c r="K5" i="13" s="1"/>
  <c r="D5" i="12"/>
  <c r="D5" i="11"/>
  <c r="D5" i="10"/>
  <c r="D5" i="8"/>
  <c r="K5" i="8" s="1"/>
  <c r="D5" i="9"/>
  <c r="D5" i="21"/>
  <c r="F5" i="22"/>
  <c r="F6" i="22"/>
  <c r="G6" i="22" s="1"/>
  <c r="F7" i="22"/>
  <c r="D6" i="22"/>
  <c r="D7" i="22"/>
  <c r="D5" i="22"/>
  <c r="F23" i="21"/>
  <c r="G23" i="21" s="1"/>
  <c r="H23" i="21" s="1"/>
  <c r="F22" i="21"/>
  <c r="G22" i="21" s="1"/>
  <c r="H22" i="21" s="1"/>
  <c r="F20" i="21"/>
  <c r="F17" i="21"/>
  <c r="G17" i="21" s="1"/>
  <c r="J17" i="21" s="1"/>
  <c r="F15" i="21"/>
  <c r="F14" i="21"/>
  <c r="G14" i="21" s="1"/>
  <c r="J14" i="21" s="1"/>
  <c r="F13" i="21"/>
  <c r="F11" i="21"/>
  <c r="G11" i="21" s="1"/>
  <c r="F9" i="21"/>
  <c r="F8" i="21"/>
  <c r="G8" i="21" s="1"/>
  <c r="H8" i="21" s="1"/>
  <c r="F7" i="21"/>
  <c r="F5" i="21"/>
  <c r="K6" i="20"/>
  <c r="K7" i="20"/>
  <c r="K8" i="20"/>
  <c r="K9" i="20"/>
  <c r="K10" i="20"/>
  <c r="K11" i="20"/>
  <c r="K12" i="20"/>
  <c r="K6" i="19"/>
  <c r="K7" i="19"/>
  <c r="K8" i="19"/>
  <c r="K9" i="19"/>
  <c r="K10" i="19"/>
  <c r="K11" i="19"/>
  <c r="K12" i="19"/>
  <c r="K13" i="19"/>
  <c r="K14" i="19"/>
  <c r="K15" i="19"/>
  <c r="K6" i="17"/>
  <c r="K7" i="17"/>
  <c r="K8" i="17"/>
  <c r="K9" i="17"/>
  <c r="K10" i="17"/>
  <c r="K12" i="17"/>
  <c r="K13" i="17"/>
  <c r="K14" i="17"/>
  <c r="K6" i="16"/>
  <c r="K7" i="16"/>
  <c r="K8" i="16"/>
  <c r="K9" i="16"/>
  <c r="K10" i="16"/>
  <c r="K11" i="16"/>
  <c r="K12" i="16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7" i="13"/>
  <c r="K8" i="13"/>
  <c r="K9" i="13"/>
  <c r="K11" i="13"/>
  <c r="K12" i="13"/>
  <c r="K13" i="13"/>
  <c r="K15" i="13"/>
  <c r="K16" i="13"/>
  <c r="K17" i="13"/>
  <c r="K19" i="13"/>
  <c r="K20" i="13"/>
  <c r="K21" i="13"/>
  <c r="K6" i="12"/>
  <c r="K7" i="12"/>
  <c r="K8" i="12"/>
  <c r="K10" i="12"/>
  <c r="K11" i="12"/>
  <c r="K12" i="12"/>
  <c r="K14" i="12"/>
  <c r="K15" i="12"/>
  <c r="K16" i="12"/>
  <c r="K6" i="11"/>
  <c r="K7" i="11"/>
  <c r="K8" i="11"/>
  <c r="K9" i="11"/>
  <c r="K10" i="11"/>
  <c r="K11" i="11"/>
  <c r="K12" i="11"/>
  <c r="K13" i="11"/>
  <c r="K14" i="11"/>
  <c r="K15" i="11"/>
  <c r="K6" i="10"/>
  <c r="K7" i="10"/>
  <c r="K8" i="10"/>
  <c r="K9" i="10"/>
  <c r="K10" i="10"/>
  <c r="K11" i="10"/>
  <c r="K12" i="10"/>
  <c r="K13" i="10"/>
  <c r="K14" i="10"/>
  <c r="K15" i="10"/>
  <c r="K16" i="10"/>
  <c r="K6" i="8"/>
  <c r="K7" i="8"/>
  <c r="K9" i="8"/>
  <c r="K10" i="8"/>
  <c r="K11" i="8"/>
  <c r="K13" i="8"/>
  <c r="K14" i="8"/>
  <c r="K15" i="8"/>
  <c r="K17" i="8"/>
  <c r="K18" i="8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5" i="20"/>
  <c r="K5" i="19"/>
  <c r="K5" i="16"/>
  <c r="K5" i="14"/>
  <c r="K5" i="12"/>
  <c r="K5" i="11"/>
  <c r="K5" i="10"/>
  <c r="K5" i="15"/>
  <c r="K6" i="9"/>
  <c r="K7" i="9"/>
  <c r="K8" i="9"/>
  <c r="K10" i="9"/>
  <c r="K11" i="9"/>
  <c r="K12" i="9"/>
  <c r="K14" i="9"/>
  <c r="K15" i="9"/>
  <c r="K16" i="9"/>
  <c r="K18" i="9"/>
  <c r="K19" i="9"/>
  <c r="K20" i="9"/>
  <c r="K5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I23" i="21"/>
  <c r="I22" i="21"/>
  <c r="I21" i="21"/>
  <c r="G21" i="21"/>
  <c r="H21" i="21" s="1"/>
  <c r="I20" i="21"/>
  <c r="G20" i="21"/>
  <c r="J20" i="21" s="1"/>
  <c r="I19" i="21"/>
  <c r="G19" i="21"/>
  <c r="I18" i="21"/>
  <c r="G18" i="21"/>
  <c r="J18" i="21" s="1"/>
  <c r="K18" i="21"/>
  <c r="I17" i="21"/>
  <c r="I16" i="21"/>
  <c r="G16" i="21"/>
  <c r="J16" i="21" s="1"/>
  <c r="K16" i="21"/>
  <c r="I15" i="21"/>
  <c r="G15" i="21"/>
  <c r="J15" i="21" s="1"/>
  <c r="I14" i="21"/>
  <c r="I13" i="21"/>
  <c r="G13" i="21"/>
  <c r="J13" i="21" s="1"/>
  <c r="I12" i="21"/>
  <c r="G12" i="21"/>
  <c r="J12" i="21" s="1"/>
  <c r="I11" i="21"/>
  <c r="I10" i="21"/>
  <c r="G10" i="21"/>
  <c r="H10" i="21" s="1"/>
  <c r="I9" i="21"/>
  <c r="G9" i="21"/>
  <c r="H9" i="21" s="1"/>
  <c r="I8" i="21"/>
  <c r="I7" i="21"/>
  <c r="G7" i="21"/>
  <c r="H7" i="21" s="1"/>
  <c r="I6" i="21"/>
  <c r="H6" i="21"/>
  <c r="G6" i="21"/>
  <c r="J6" i="21" s="1"/>
  <c r="I5" i="21"/>
  <c r="G5" i="21"/>
  <c r="J5" i="21" s="1"/>
  <c r="F11" i="20"/>
  <c r="G11" i="20" s="1"/>
  <c r="J11" i="20" s="1"/>
  <c r="F7" i="20"/>
  <c r="G7" i="20" s="1"/>
  <c r="J7" i="20" s="1"/>
  <c r="I12" i="20"/>
  <c r="G12" i="20"/>
  <c r="I11" i="20"/>
  <c r="I10" i="20"/>
  <c r="G10" i="20"/>
  <c r="J10" i="20" s="1"/>
  <c r="I9" i="20"/>
  <c r="G9" i="20"/>
  <c r="J9" i="20" s="1"/>
  <c r="I8" i="20"/>
  <c r="G8" i="20"/>
  <c r="J8" i="20" s="1"/>
  <c r="I7" i="20"/>
  <c r="I6" i="20"/>
  <c r="H6" i="20"/>
  <c r="G6" i="20"/>
  <c r="J6" i="20" s="1"/>
  <c r="I5" i="20"/>
  <c r="G5" i="20"/>
  <c r="H5" i="20" s="1"/>
  <c r="F12" i="19"/>
  <c r="F9" i="19"/>
  <c r="I15" i="19"/>
  <c r="G15" i="19"/>
  <c r="I14" i="19"/>
  <c r="G14" i="19"/>
  <c r="J14" i="19" s="1"/>
  <c r="I13" i="19"/>
  <c r="G13" i="19"/>
  <c r="J13" i="19" s="1"/>
  <c r="I12" i="19"/>
  <c r="G12" i="19"/>
  <c r="I11" i="19"/>
  <c r="G11" i="19"/>
  <c r="I10" i="19"/>
  <c r="G10" i="19"/>
  <c r="I9" i="19"/>
  <c r="G9" i="19"/>
  <c r="J9" i="19" s="1"/>
  <c r="I8" i="19"/>
  <c r="G8" i="19"/>
  <c r="J8" i="19" s="1"/>
  <c r="I7" i="19"/>
  <c r="G7" i="19"/>
  <c r="J7" i="19" s="1"/>
  <c r="I6" i="19"/>
  <c r="G6" i="19"/>
  <c r="J6" i="19" s="1"/>
  <c r="I5" i="19"/>
  <c r="G5" i="19"/>
  <c r="J5" i="19" s="1"/>
  <c r="F13" i="17"/>
  <c r="F12" i="17"/>
  <c r="G12" i="17" s="1"/>
  <c r="H12" i="17" s="1"/>
  <c r="F9" i="17"/>
  <c r="G9" i="17" s="1"/>
  <c r="J9" i="17" s="1"/>
  <c r="F8" i="17"/>
  <c r="G8" i="17" s="1"/>
  <c r="I14" i="17"/>
  <c r="G14" i="17"/>
  <c r="H14" i="17" s="1"/>
  <c r="I13" i="17"/>
  <c r="G13" i="17"/>
  <c r="H13" i="17" s="1"/>
  <c r="I12" i="17"/>
  <c r="I11" i="17"/>
  <c r="H11" i="17"/>
  <c r="G11" i="17"/>
  <c r="J11" i="17" s="1"/>
  <c r="I10" i="17"/>
  <c r="G10" i="17"/>
  <c r="H10" i="17" s="1"/>
  <c r="I9" i="17"/>
  <c r="I8" i="17"/>
  <c r="I7" i="17"/>
  <c r="G7" i="17"/>
  <c r="J7" i="17" s="1"/>
  <c r="I6" i="17"/>
  <c r="G6" i="17"/>
  <c r="J6" i="17" s="1"/>
  <c r="I5" i="17"/>
  <c r="G5" i="17"/>
  <c r="F11" i="16"/>
  <c r="G11" i="16" s="1"/>
  <c r="J11" i="16" s="1"/>
  <c r="F8" i="16"/>
  <c r="G8" i="16" s="1"/>
  <c r="F6" i="16"/>
  <c r="G6" i="16" s="1"/>
  <c r="F5" i="16"/>
  <c r="G5" i="16" s="1"/>
  <c r="I12" i="16"/>
  <c r="G12" i="16"/>
  <c r="H12" i="16" s="1"/>
  <c r="I11" i="16"/>
  <c r="I10" i="16"/>
  <c r="G10" i="16"/>
  <c r="J10" i="16" s="1"/>
  <c r="I9" i="16"/>
  <c r="G9" i="16"/>
  <c r="J9" i="16" s="1"/>
  <c r="I8" i="16"/>
  <c r="I7" i="16"/>
  <c r="G7" i="16"/>
  <c r="I6" i="16"/>
  <c r="I5" i="16"/>
  <c r="F22" i="15"/>
  <c r="G22" i="15" s="1"/>
  <c r="H22" i="15" s="1"/>
  <c r="F19" i="15"/>
  <c r="G19" i="15" s="1"/>
  <c r="F16" i="15"/>
  <c r="G16" i="15" s="1"/>
  <c r="F11" i="15"/>
  <c r="G11" i="15" s="1"/>
  <c r="H11" i="15" s="1"/>
  <c r="F7" i="15"/>
  <c r="G7" i="15" s="1"/>
  <c r="J7" i="15" s="1"/>
  <c r="I23" i="15"/>
  <c r="G23" i="15"/>
  <c r="J23" i="15" s="1"/>
  <c r="L23" i="15" s="1"/>
  <c r="M23" i="15" s="1"/>
  <c r="I22" i="15"/>
  <c r="I21" i="15"/>
  <c r="G21" i="15"/>
  <c r="H21" i="15" s="1"/>
  <c r="I20" i="15"/>
  <c r="H20" i="15"/>
  <c r="G20" i="15"/>
  <c r="J20" i="15" s="1"/>
  <c r="I19" i="15"/>
  <c r="I18" i="15"/>
  <c r="G18" i="15"/>
  <c r="I17" i="15"/>
  <c r="G17" i="15"/>
  <c r="J17" i="15" s="1"/>
  <c r="I16" i="15"/>
  <c r="I15" i="15"/>
  <c r="G15" i="15"/>
  <c r="H15" i="15" s="1"/>
  <c r="I14" i="15"/>
  <c r="G14" i="15"/>
  <c r="H14" i="15" s="1"/>
  <c r="I13" i="15"/>
  <c r="G13" i="15"/>
  <c r="H13" i="15" s="1"/>
  <c r="I12" i="15"/>
  <c r="G12" i="15"/>
  <c r="H12" i="15" s="1"/>
  <c r="I11" i="15"/>
  <c r="I10" i="15"/>
  <c r="G10" i="15"/>
  <c r="H10" i="15" s="1"/>
  <c r="I9" i="15"/>
  <c r="G9" i="15"/>
  <c r="H9" i="15" s="1"/>
  <c r="I8" i="15"/>
  <c r="G8" i="15"/>
  <c r="H8" i="15" s="1"/>
  <c r="I7" i="15"/>
  <c r="I6" i="15"/>
  <c r="G6" i="15"/>
  <c r="H6" i="15" s="1"/>
  <c r="I5" i="15"/>
  <c r="G5" i="15"/>
  <c r="J5" i="15" s="1"/>
  <c r="F17" i="14"/>
  <c r="G17" i="14" s="1"/>
  <c r="F16" i="14"/>
  <c r="G16" i="14" s="1"/>
  <c r="F15" i="14"/>
  <c r="G15" i="14" s="1"/>
  <c r="H15" i="14" s="1"/>
  <c r="F13" i="14"/>
  <c r="G13" i="14" s="1"/>
  <c r="H13" i="14" s="1"/>
  <c r="F9" i="14"/>
  <c r="G9" i="14" s="1"/>
  <c r="H9" i="14" s="1"/>
  <c r="I18" i="14"/>
  <c r="G18" i="14"/>
  <c r="J18" i="14" s="1"/>
  <c r="I17" i="14"/>
  <c r="I16" i="14"/>
  <c r="I15" i="14"/>
  <c r="I14" i="14"/>
  <c r="G14" i="14"/>
  <c r="H14" i="14" s="1"/>
  <c r="I13" i="14"/>
  <c r="I12" i="14"/>
  <c r="G12" i="14"/>
  <c r="H12" i="14" s="1"/>
  <c r="I11" i="14"/>
  <c r="G11" i="14"/>
  <c r="H11" i="14" s="1"/>
  <c r="I10" i="14"/>
  <c r="G10" i="14"/>
  <c r="H10" i="14" s="1"/>
  <c r="I9" i="14"/>
  <c r="I8" i="14"/>
  <c r="G8" i="14"/>
  <c r="H8" i="14" s="1"/>
  <c r="I7" i="14"/>
  <c r="H7" i="14"/>
  <c r="G7" i="14"/>
  <c r="J7" i="14" s="1"/>
  <c r="I6" i="14"/>
  <c r="G6" i="14"/>
  <c r="J6" i="14" s="1"/>
  <c r="I5" i="14"/>
  <c r="G5" i="14"/>
  <c r="J5" i="14" s="1"/>
  <c r="F21" i="13"/>
  <c r="G21" i="13" s="1"/>
  <c r="F18" i="13"/>
  <c r="G18" i="13" s="1"/>
  <c r="F17" i="13"/>
  <c r="G17" i="13" s="1"/>
  <c r="F16" i="13"/>
  <c r="G16" i="13" s="1"/>
  <c r="H16" i="13" s="1"/>
  <c r="F8" i="13"/>
  <c r="G8" i="13" s="1"/>
  <c r="J22" i="13"/>
  <c r="I22" i="13"/>
  <c r="G22" i="13"/>
  <c r="H22" i="13" s="1"/>
  <c r="I21" i="13"/>
  <c r="I20" i="13"/>
  <c r="G20" i="13"/>
  <c r="J20" i="13" s="1"/>
  <c r="I19" i="13"/>
  <c r="G19" i="13"/>
  <c r="J19" i="13" s="1"/>
  <c r="I18" i="13"/>
  <c r="I17" i="13"/>
  <c r="I16" i="13"/>
  <c r="I15" i="13"/>
  <c r="G15" i="13"/>
  <c r="H15" i="13" s="1"/>
  <c r="I14" i="13"/>
  <c r="G14" i="13"/>
  <c r="J14" i="13" s="1"/>
  <c r="I13" i="13"/>
  <c r="G13" i="13"/>
  <c r="H13" i="13" s="1"/>
  <c r="I12" i="13"/>
  <c r="G12" i="13"/>
  <c r="H12" i="13" s="1"/>
  <c r="I11" i="13"/>
  <c r="G11" i="13"/>
  <c r="J11" i="13" s="1"/>
  <c r="I10" i="13"/>
  <c r="G10" i="13"/>
  <c r="J10" i="13" s="1"/>
  <c r="I9" i="13"/>
  <c r="G9" i="13"/>
  <c r="H9" i="13" s="1"/>
  <c r="I8" i="13"/>
  <c r="I7" i="13"/>
  <c r="G7" i="13"/>
  <c r="H7" i="13" s="1"/>
  <c r="I6" i="13"/>
  <c r="G6" i="13"/>
  <c r="H6" i="13" s="1"/>
  <c r="I5" i="13"/>
  <c r="G5" i="13"/>
  <c r="H5" i="13" s="1"/>
  <c r="F17" i="12"/>
  <c r="F16" i="12"/>
  <c r="F15" i="12"/>
  <c r="G15" i="12" s="1"/>
  <c r="H15" i="12" s="1"/>
  <c r="F13" i="12"/>
  <c r="F12" i="12"/>
  <c r="G12" i="12" s="1"/>
  <c r="J12" i="12" s="1"/>
  <c r="F11" i="12"/>
  <c r="G11" i="12" s="1"/>
  <c r="F8" i="12"/>
  <c r="F5" i="12"/>
  <c r="G5" i="12"/>
  <c r="I17" i="12"/>
  <c r="G17" i="12"/>
  <c r="I16" i="12"/>
  <c r="G16" i="12"/>
  <c r="H16" i="12" s="1"/>
  <c r="I15" i="12"/>
  <c r="I14" i="12"/>
  <c r="G14" i="12"/>
  <c r="H14" i="12" s="1"/>
  <c r="I13" i="12"/>
  <c r="G13" i="12"/>
  <c r="H13" i="12" s="1"/>
  <c r="I12" i="12"/>
  <c r="I11" i="12"/>
  <c r="J10" i="12"/>
  <c r="I10" i="12"/>
  <c r="H10" i="12"/>
  <c r="G10" i="12"/>
  <c r="L10" i="12"/>
  <c r="M10" i="12" s="1"/>
  <c r="J9" i="12"/>
  <c r="I9" i="12"/>
  <c r="G9" i="12"/>
  <c r="H9" i="12" s="1"/>
  <c r="I8" i="12"/>
  <c r="G8" i="12"/>
  <c r="J8" i="12" s="1"/>
  <c r="I7" i="12"/>
  <c r="G7" i="12"/>
  <c r="J7" i="12" s="1"/>
  <c r="I6" i="12"/>
  <c r="G6" i="12"/>
  <c r="J6" i="12" s="1"/>
  <c r="I5" i="12"/>
  <c r="F15" i="11"/>
  <c r="G15" i="11" s="1"/>
  <c r="F13" i="11"/>
  <c r="F12" i="11"/>
  <c r="G12" i="11" s="1"/>
  <c r="H12" i="11" s="1"/>
  <c r="F11" i="11"/>
  <c r="G11" i="11" s="1"/>
  <c r="H11" i="11" s="1"/>
  <c r="F10" i="11"/>
  <c r="F6" i="11"/>
  <c r="I15" i="11"/>
  <c r="I14" i="11"/>
  <c r="G14" i="11"/>
  <c r="H14" i="11" s="1"/>
  <c r="I13" i="11"/>
  <c r="G13" i="11"/>
  <c r="H13" i="11" s="1"/>
  <c r="I12" i="11"/>
  <c r="I11" i="11"/>
  <c r="I10" i="11"/>
  <c r="G10" i="11"/>
  <c r="H10" i="11" s="1"/>
  <c r="I9" i="11"/>
  <c r="G9" i="11"/>
  <c r="H9" i="11" s="1"/>
  <c r="I8" i="11"/>
  <c r="G8" i="11"/>
  <c r="H8" i="11" s="1"/>
  <c r="I7" i="11"/>
  <c r="G7" i="11"/>
  <c r="H7" i="11" s="1"/>
  <c r="I6" i="11"/>
  <c r="G6" i="11"/>
  <c r="H6" i="11" s="1"/>
  <c r="I5" i="11"/>
  <c r="G5" i="11"/>
  <c r="H5" i="11" s="1"/>
  <c r="F12" i="10"/>
  <c r="G12" i="10" s="1"/>
  <c r="H12" i="10" s="1"/>
  <c r="F8" i="10"/>
  <c r="F7" i="10"/>
  <c r="F5" i="10"/>
  <c r="I16" i="10"/>
  <c r="G16" i="10"/>
  <c r="J16" i="10" s="1"/>
  <c r="I15" i="10"/>
  <c r="G15" i="10"/>
  <c r="I14" i="10"/>
  <c r="G14" i="10"/>
  <c r="H14" i="10" s="1"/>
  <c r="I13" i="10"/>
  <c r="G13" i="10"/>
  <c r="H13" i="10" s="1"/>
  <c r="I12" i="10"/>
  <c r="I11" i="10"/>
  <c r="G11" i="10"/>
  <c r="H11" i="10" s="1"/>
  <c r="I10" i="10"/>
  <c r="G10" i="10"/>
  <c r="H10" i="10" s="1"/>
  <c r="I9" i="10"/>
  <c r="G9" i="10"/>
  <c r="H9" i="10" s="1"/>
  <c r="I8" i="10"/>
  <c r="G8" i="10"/>
  <c r="H8" i="10" s="1"/>
  <c r="I7" i="10"/>
  <c r="G7" i="10"/>
  <c r="H7" i="10" s="1"/>
  <c r="I6" i="10"/>
  <c r="G6" i="10"/>
  <c r="H6" i="10" s="1"/>
  <c r="I5" i="10"/>
  <c r="G5" i="10"/>
  <c r="H5" i="10" s="1"/>
  <c r="F21" i="9"/>
  <c r="F19" i="9"/>
  <c r="G19" i="9" s="1"/>
  <c r="F17" i="9"/>
  <c r="G17" i="9" s="1"/>
  <c r="F15" i="9"/>
  <c r="I19" i="9"/>
  <c r="I20" i="9"/>
  <c r="I21" i="9"/>
  <c r="G20" i="9"/>
  <c r="G21" i="9"/>
  <c r="H21" i="9" s="1"/>
  <c r="I18" i="9"/>
  <c r="G18" i="9"/>
  <c r="I17" i="9"/>
  <c r="I16" i="9"/>
  <c r="G16" i="9"/>
  <c r="I15" i="9"/>
  <c r="G15" i="9"/>
  <c r="I14" i="9"/>
  <c r="G14" i="9"/>
  <c r="I13" i="9"/>
  <c r="G13" i="9"/>
  <c r="I12" i="9"/>
  <c r="G12" i="9"/>
  <c r="I11" i="9"/>
  <c r="G11" i="9"/>
  <c r="I10" i="9"/>
  <c r="G10" i="9"/>
  <c r="I9" i="9"/>
  <c r="G9" i="9"/>
  <c r="I8" i="9"/>
  <c r="G8" i="9"/>
  <c r="I7" i="9"/>
  <c r="G7" i="9"/>
  <c r="I6" i="9"/>
  <c r="G6" i="9"/>
  <c r="I5" i="9"/>
  <c r="G5" i="9"/>
  <c r="I18" i="8"/>
  <c r="F18" i="8"/>
  <c r="G18" i="8" s="1"/>
  <c r="I17" i="8"/>
  <c r="G17" i="8"/>
  <c r="H17" i="8" s="1"/>
  <c r="I16" i="8"/>
  <c r="G16" i="8"/>
  <c r="H16" i="8" s="1"/>
  <c r="I15" i="8"/>
  <c r="G15" i="8"/>
  <c r="H15" i="8" s="1"/>
  <c r="I14" i="8"/>
  <c r="G14" i="8"/>
  <c r="H14" i="8" s="1"/>
  <c r="J13" i="8"/>
  <c r="I13" i="8"/>
  <c r="G13" i="8"/>
  <c r="H13" i="8" s="1"/>
  <c r="J12" i="8"/>
  <c r="I12" i="8"/>
  <c r="G12" i="8"/>
  <c r="H12" i="8" s="1"/>
  <c r="J11" i="8"/>
  <c r="I11" i="8"/>
  <c r="G11" i="8"/>
  <c r="H11" i="8" s="1"/>
  <c r="I10" i="8"/>
  <c r="G10" i="8"/>
  <c r="J10" i="8" s="1"/>
  <c r="J9" i="8"/>
  <c r="I9" i="8"/>
  <c r="G9" i="8"/>
  <c r="H9" i="8" s="1"/>
  <c r="J8" i="8"/>
  <c r="I8" i="8"/>
  <c r="G8" i="8"/>
  <c r="H8" i="8" s="1"/>
  <c r="J7" i="8"/>
  <c r="I7" i="8"/>
  <c r="G7" i="8"/>
  <c r="H7" i="8" s="1"/>
  <c r="I6" i="8"/>
  <c r="G6" i="8"/>
  <c r="H6" i="8" s="1"/>
  <c r="I5" i="8"/>
  <c r="F5" i="8"/>
  <c r="G5" i="22" l="1"/>
  <c r="L22" i="13"/>
  <c r="M22" i="13" s="1"/>
  <c r="G7" i="22"/>
  <c r="H7" i="22" s="1"/>
  <c r="I7" i="22" s="1"/>
  <c r="H6" i="22"/>
  <c r="I6" i="22" s="1"/>
  <c r="H5" i="22"/>
  <c r="I5" i="22" s="1"/>
  <c r="K23" i="21"/>
  <c r="K22" i="21"/>
  <c r="K21" i="21"/>
  <c r="L21" i="21" s="1"/>
  <c r="M21" i="21" s="1"/>
  <c r="K20" i="21"/>
  <c r="L20" i="21" s="1"/>
  <c r="M20" i="21" s="1"/>
  <c r="H20" i="21"/>
  <c r="K17" i="21"/>
  <c r="L17" i="21" s="1"/>
  <c r="M17" i="21" s="1"/>
  <c r="H15" i="21"/>
  <c r="K15" i="21"/>
  <c r="K14" i="21"/>
  <c r="K13" i="21"/>
  <c r="H13" i="21"/>
  <c r="H12" i="21"/>
  <c r="K12" i="21"/>
  <c r="L12" i="21" s="1"/>
  <c r="M12" i="21" s="1"/>
  <c r="K11" i="21"/>
  <c r="K10" i="21"/>
  <c r="K8" i="21"/>
  <c r="K7" i="21"/>
  <c r="H5" i="21"/>
  <c r="K5" i="21"/>
  <c r="L5" i="21" s="1"/>
  <c r="M5" i="21" s="1"/>
  <c r="L15" i="21"/>
  <c r="M15" i="21" s="1"/>
  <c r="L6" i="20"/>
  <c r="M6" i="20" s="1"/>
  <c r="L9" i="20"/>
  <c r="M9" i="20" s="1"/>
  <c r="L6" i="21"/>
  <c r="M6" i="21" s="1"/>
  <c r="H14" i="21"/>
  <c r="L16" i="21"/>
  <c r="M16" i="21" s="1"/>
  <c r="L13" i="21"/>
  <c r="M13" i="21" s="1"/>
  <c r="J21" i="21"/>
  <c r="L14" i="21"/>
  <c r="M14" i="21" s="1"/>
  <c r="L18" i="21"/>
  <c r="M18" i="21" s="1"/>
  <c r="H11" i="21"/>
  <c r="J11" i="21"/>
  <c r="J19" i="21"/>
  <c r="K19" i="21" s="1"/>
  <c r="L19" i="21" s="1"/>
  <c r="M19" i="21" s="1"/>
  <c r="H19" i="21"/>
  <c r="J7" i="21"/>
  <c r="J8" i="21"/>
  <c r="J9" i="21"/>
  <c r="J10" i="21"/>
  <c r="H16" i="21"/>
  <c r="H17" i="21"/>
  <c r="H18" i="21"/>
  <c r="J22" i="21"/>
  <c r="J23" i="21"/>
  <c r="H14" i="13"/>
  <c r="H8" i="20"/>
  <c r="L8" i="20"/>
  <c r="M8" i="20" s="1"/>
  <c r="J5" i="20"/>
  <c r="L5" i="20" s="1"/>
  <c r="M5" i="20" s="1"/>
  <c r="H7" i="20"/>
  <c r="L7" i="20"/>
  <c r="M7" i="20" s="1"/>
  <c r="L10" i="20"/>
  <c r="M10" i="20" s="1"/>
  <c r="L11" i="20"/>
  <c r="M11" i="20" s="1"/>
  <c r="H12" i="20"/>
  <c r="J12" i="20"/>
  <c r="L12" i="20" s="1"/>
  <c r="M12" i="20" s="1"/>
  <c r="H9" i="20"/>
  <c r="H10" i="20"/>
  <c r="H11" i="20"/>
  <c r="L9" i="19"/>
  <c r="M9" i="19" s="1"/>
  <c r="L7" i="19"/>
  <c r="M7" i="19" s="1"/>
  <c r="L6" i="19"/>
  <c r="M6" i="19" s="1"/>
  <c r="H5" i="19"/>
  <c r="L5" i="19"/>
  <c r="M5" i="19" s="1"/>
  <c r="L8" i="19"/>
  <c r="M8" i="19" s="1"/>
  <c r="L13" i="19"/>
  <c r="M13" i="19" s="1"/>
  <c r="L14" i="19"/>
  <c r="M14" i="19" s="1"/>
  <c r="J12" i="19"/>
  <c r="H12" i="19"/>
  <c r="H11" i="19"/>
  <c r="J11" i="19"/>
  <c r="L11" i="19" s="1"/>
  <c r="M11" i="19" s="1"/>
  <c r="H10" i="19"/>
  <c r="J10" i="19"/>
  <c r="L10" i="19" s="1"/>
  <c r="M10" i="19" s="1"/>
  <c r="H15" i="19"/>
  <c r="J15" i="19"/>
  <c r="L15" i="19" s="1"/>
  <c r="M15" i="19" s="1"/>
  <c r="L12" i="19"/>
  <c r="M12" i="19" s="1"/>
  <c r="H6" i="19"/>
  <c r="H7" i="19"/>
  <c r="H8" i="19"/>
  <c r="H9" i="19"/>
  <c r="H13" i="19"/>
  <c r="H14" i="19"/>
  <c r="J10" i="17"/>
  <c r="L10" i="17"/>
  <c r="M10" i="17" s="1"/>
  <c r="H6" i="17"/>
  <c r="L6" i="17"/>
  <c r="M6" i="17" s="1"/>
  <c r="H9" i="17"/>
  <c r="L11" i="17"/>
  <c r="M11" i="17" s="1"/>
  <c r="L9" i="17"/>
  <c r="M9" i="17" s="1"/>
  <c r="L7" i="17"/>
  <c r="M7" i="17" s="1"/>
  <c r="H5" i="17"/>
  <c r="J5" i="17"/>
  <c r="L5" i="17" s="1"/>
  <c r="M5" i="17" s="1"/>
  <c r="J8" i="17"/>
  <c r="L8" i="17" s="1"/>
  <c r="M8" i="17" s="1"/>
  <c r="H8" i="17"/>
  <c r="H7" i="17"/>
  <c r="J12" i="17"/>
  <c r="L12" i="17" s="1"/>
  <c r="M12" i="17" s="1"/>
  <c r="J13" i="17"/>
  <c r="L13" i="17" s="1"/>
  <c r="M13" i="17" s="1"/>
  <c r="J14" i="17"/>
  <c r="L14" i="17" s="1"/>
  <c r="M14" i="17" s="1"/>
  <c r="H10" i="16"/>
  <c r="H6" i="16"/>
  <c r="J6" i="16"/>
  <c r="L6" i="16" s="1"/>
  <c r="M6" i="16" s="1"/>
  <c r="L10" i="16"/>
  <c r="M10" i="16" s="1"/>
  <c r="H11" i="16"/>
  <c r="H9" i="16"/>
  <c r="L11" i="16"/>
  <c r="M11" i="16" s="1"/>
  <c r="L9" i="16"/>
  <c r="M9" i="16" s="1"/>
  <c r="H5" i="16"/>
  <c r="J5" i="16"/>
  <c r="L5" i="16" s="1"/>
  <c r="M5" i="16" s="1"/>
  <c r="J8" i="16"/>
  <c r="H8" i="16"/>
  <c r="J7" i="16"/>
  <c r="L7" i="16" s="1"/>
  <c r="M7" i="16" s="1"/>
  <c r="H7" i="16"/>
  <c r="L8" i="16"/>
  <c r="M8" i="16" s="1"/>
  <c r="J12" i="16"/>
  <c r="L12" i="16" s="1"/>
  <c r="M12" i="16" s="1"/>
  <c r="H23" i="15"/>
  <c r="J19" i="15"/>
  <c r="L19" i="15" s="1"/>
  <c r="M19" i="15" s="1"/>
  <c r="H19" i="15"/>
  <c r="H5" i="15"/>
  <c r="L17" i="15"/>
  <c r="M17" i="15" s="1"/>
  <c r="L5" i="15"/>
  <c r="M5" i="15" s="1"/>
  <c r="H7" i="15"/>
  <c r="J6" i="15"/>
  <c r="L6" i="15" s="1"/>
  <c r="M6" i="15" s="1"/>
  <c r="L20" i="15"/>
  <c r="M20" i="15" s="1"/>
  <c r="L7" i="15"/>
  <c r="M7" i="15" s="1"/>
  <c r="H16" i="15"/>
  <c r="J16" i="15"/>
  <c r="L16" i="15" s="1"/>
  <c r="M16" i="15" s="1"/>
  <c r="J18" i="15"/>
  <c r="L18" i="15" s="1"/>
  <c r="M18" i="15" s="1"/>
  <c r="H18" i="15"/>
  <c r="J8" i="15"/>
  <c r="L8" i="15" s="1"/>
  <c r="M8" i="15" s="1"/>
  <c r="J9" i="15"/>
  <c r="L9" i="15" s="1"/>
  <c r="M9" i="15" s="1"/>
  <c r="J10" i="15"/>
  <c r="L10" i="15" s="1"/>
  <c r="M10" i="15" s="1"/>
  <c r="J11" i="15"/>
  <c r="L11" i="15" s="1"/>
  <c r="M11" i="15" s="1"/>
  <c r="J12" i="15"/>
  <c r="L12" i="15" s="1"/>
  <c r="M12" i="15" s="1"/>
  <c r="J13" i="15"/>
  <c r="L13" i="15" s="1"/>
  <c r="M13" i="15" s="1"/>
  <c r="J14" i="15"/>
  <c r="L14" i="15" s="1"/>
  <c r="M14" i="15" s="1"/>
  <c r="J15" i="15"/>
  <c r="L15" i="15" s="1"/>
  <c r="M15" i="15" s="1"/>
  <c r="H17" i="15"/>
  <c r="J21" i="15"/>
  <c r="L21" i="15" s="1"/>
  <c r="M21" i="15" s="1"/>
  <c r="J22" i="15"/>
  <c r="L22" i="15" s="1"/>
  <c r="M22" i="15" s="1"/>
  <c r="L6" i="14"/>
  <c r="M6" i="14" s="1"/>
  <c r="L7" i="14"/>
  <c r="M7" i="14" s="1"/>
  <c r="L5" i="14"/>
  <c r="M5" i="14" s="1"/>
  <c r="L18" i="14"/>
  <c r="M18" i="14" s="1"/>
  <c r="H18" i="14"/>
  <c r="H5" i="14"/>
  <c r="H6" i="14"/>
  <c r="J17" i="14"/>
  <c r="H17" i="14"/>
  <c r="H16" i="14"/>
  <c r="J16" i="14"/>
  <c r="L16" i="14" s="1"/>
  <c r="M16" i="14" s="1"/>
  <c r="L17" i="14"/>
  <c r="M17" i="14" s="1"/>
  <c r="J8" i="14"/>
  <c r="L8" i="14" s="1"/>
  <c r="M8" i="14" s="1"/>
  <c r="J9" i="14"/>
  <c r="L9" i="14" s="1"/>
  <c r="M9" i="14" s="1"/>
  <c r="J10" i="14"/>
  <c r="L10" i="14" s="1"/>
  <c r="M10" i="14" s="1"/>
  <c r="J11" i="14"/>
  <c r="L11" i="14" s="1"/>
  <c r="M11" i="14" s="1"/>
  <c r="J12" i="14"/>
  <c r="L12" i="14" s="1"/>
  <c r="M12" i="14" s="1"/>
  <c r="J13" i="14"/>
  <c r="L13" i="14" s="1"/>
  <c r="M13" i="14" s="1"/>
  <c r="J14" i="14"/>
  <c r="L14" i="14" s="1"/>
  <c r="M14" i="14" s="1"/>
  <c r="J15" i="14"/>
  <c r="L15" i="14" s="1"/>
  <c r="M15" i="14" s="1"/>
  <c r="H18" i="13"/>
  <c r="J18" i="13"/>
  <c r="L18" i="13" s="1"/>
  <c r="M18" i="13" s="1"/>
  <c r="J13" i="13"/>
  <c r="L13" i="13" s="1"/>
  <c r="M13" i="13" s="1"/>
  <c r="J12" i="13"/>
  <c r="L12" i="13" s="1"/>
  <c r="M12" i="13" s="1"/>
  <c r="H10" i="13"/>
  <c r="J9" i="13"/>
  <c r="L9" i="13" s="1"/>
  <c r="M9" i="13" s="1"/>
  <c r="H8" i="13"/>
  <c r="J8" i="13"/>
  <c r="L8" i="13" s="1"/>
  <c r="M8" i="13" s="1"/>
  <c r="J7" i="13"/>
  <c r="L7" i="13" s="1"/>
  <c r="M7" i="13" s="1"/>
  <c r="J6" i="13"/>
  <c r="L6" i="13" s="1"/>
  <c r="M6" i="13" s="1"/>
  <c r="J5" i="13"/>
  <c r="L5" i="13" s="1"/>
  <c r="M5" i="13" s="1"/>
  <c r="L20" i="13"/>
  <c r="M20" i="13" s="1"/>
  <c r="H11" i="13"/>
  <c r="L10" i="13"/>
  <c r="M10" i="13" s="1"/>
  <c r="L14" i="13"/>
  <c r="M14" i="13" s="1"/>
  <c r="L11" i="13"/>
  <c r="M11" i="13" s="1"/>
  <c r="L19" i="13"/>
  <c r="M19" i="13" s="1"/>
  <c r="H21" i="13"/>
  <c r="J21" i="13"/>
  <c r="L21" i="13" s="1"/>
  <c r="M21" i="13" s="1"/>
  <c r="J17" i="13"/>
  <c r="L17" i="13" s="1"/>
  <c r="M17" i="13" s="1"/>
  <c r="H17" i="13"/>
  <c r="J15" i="13"/>
  <c r="L15" i="13" s="1"/>
  <c r="M15" i="13" s="1"/>
  <c r="J16" i="13"/>
  <c r="L16" i="13" s="1"/>
  <c r="M16" i="13" s="1"/>
  <c r="H19" i="13"/>
  <c r="H20" i="13"/>
  <c r="J14" i="12"/>
  <c r="L14" i="12" s="1"/>
  <c r="M14" i="12" s="1"/>
  <c r="J13" i="12"/>
  <c r="L13" i="12"/>
  <c r="M13" i="12" s="1"/>
  <c r="J11" i="12"/>
  <c r="L11" i="12" s="1"/>
  <c r="M11" i="12" s="1"/>
  <c r="H11" i="12"/>
  <c r="H7" i="12"/>
  <c r="H6" i="12"/>
  <c r="L6" i="12"/>
  <c r="M6" i="12" s="1"/>
  <c r="H5" i="12"/>
  <c r="J5" i="12"/>
  <c r="L5" i="12" s="1"/>
  <c r="M5" i="12" s="1"/>
  <c r="H8" i="12"/>
  <c r="H12" i="12"/>
  <c r="L7" i="12"/>
  <c r="M7" i="12" s="1"/>
  <c r="L8" i="12"/>
  <c r="M8" i="12" s="1"/>
  <c r="L12" i="12"/>
  <c r="M12" i="12" s="1"/>
  <c r="J17" i="12"/>
  <c r="L17" i="12" s="1"/>
  <c r="M17" i="12" s="1"/>
  <c r="H17" i="12"/>
  <c r="J15" i="12"/>
  <c r="L15" i="12" s="1"/>
  <c r="M15" i="12" s="1"/>
  <c r="J16" i="12"/>
  <c r="L16" i="12" s="1"/>
  <c r="M16" i="12" s="1"/>
  <c r="J15" i="11"/>
  <c r="L15" i="11" s="1"/>
  <c r="M15" i="11" s="1"/>
  <c r="H15" i="11"/>
  <c r="J5" i="11"/>
  <c r="L5" i="11" s="1"/>
  <c r="M5" i="11" s="1"/>
  <c r="J6" i="11"/>
  <c r="L6" i="11" s="1"/>
  <c r="M6" i="11" s="1"/>
  <c r="J7" i="11"/>
  <c r="L7" i="11" s="1"/>
  <c r="M7" i="11" s="1"/>
  <c r="J8" i="11"/>
  <c r="L8" i="11" s="1"/>
  <c r="M8" i="11" s="1"/>
  <c r="J9" i="11"/>
  <c r="L9" i="11" s="1"/>
  <c r="M9" i="11" s="1"/>
  <c r="J10" i="11"/>
  <c r="L10" i="11" s="1"/>
  <c r="M10" i="11" s="1"/>
  <c r="J11" i="11"/>
  <c r="L11" i="11" s="1"/>
  <c r="M11" i="11" s="1"/>
  <c r="J12" i="11"/>
  <c r="L12" i="11" s="1"/>
  <c r="M12" i="11" s="1"/>
  <c r="J13" i="11"/>
  <c r="L13" i="11" s="1"/>
  <c r="M13" i="11" s="1"/>
  <c r="J14" i="11"/>
  <c r="L14" i="11" s="1"/>
  <c r="M14" i="11" s="1"/>
  <c r="H16" i="10"/>
  <c r="L16" i="10"/>
  <c r="M16" i="10" s="1"/>
  <c r="H15" i="10"/>
  <c r="J15" i="10"/>
  <c r="L15" i="10" s="1"/>
  <c r="M15" i="10" s="1"/>
  <c r="J5" i="10"/>
  <c r="L5" i="10" s="1"/>
  <c r="M5" i="10" s="1"/>
  <c r="J6" i="10"/>
  <c r="L6" i="10" s="1"/>
  <c r="M6" i="10" s="1"/>
  <c r="J7" i="10"/>
  <c r="L7" i="10" s="1"/>
  <c r="M7" i="10" s="1"/>
  <c r="J8" i="10"/>
  <c r="L8" i="10" s="1"/>
  <c r="M8" i="10" s="1"/>
  <c r="J9" i="10"/>
  <c r="L9" i="10" s="1"/>
  <c r="M9" i="10" s="1"/>
  <c r="J10" i="10"/>
  <c r="L10" i="10" s="1"/>
  <c r="M10" i="10" s="1"/>
  <c r="J11" i="10"/>
  <c r="L11" i="10" s="1"/>
  <c r="M11" i="10" s="1"/>
  <c r="J12" i="10"/>
  <c r="L12" i="10" s="1"/>
  <c r="M12" i="10" s="1"/>
  <c r="J13" i="10"/>
  <c r="L13" i="10" s="1"/>
  <c r="M13" i="10" s="1"/>
  <c r="J14" i="10"/>
  <c r="L14" i="10" s="1"/>
  <c r="M14" i="10" s="1"/>
  <c r="L20" i="9"/>
  <c r="M20" i="9" s="1"/>
  <c r="L21" i="9"/>
  <c r="M21" i="9" s="1"/>
  <c r="H20" i="9"/>
  <c r="L19" i="9"/>
  <c r="M19" i="9" s="1"/>
  <c r="H19" i="9"/>
  <c r="L16" i="9"/>
  <c r="M16" i="9" s="1"/>
  <c r="L12" i="9"/>
  <c r="M12" i="9" s="1"/>
  <c r="L8" i="9"/>
  <c r="M8" i="9" s="1"/>
  <c r="L11" i="9"/>
  <c r="M11" i="9" s="1"/>
  <c r="L10" i="9"/>
  <c r="M10" i="9" s="1"/>
  <c r="L14" i="9"/>
  <c r="M14" i="9" s="1"/>
  <c r="L7" i="9"/>
  <c r="M7" i="9" s="1"/>
  <c r="L15" i="9"/>
  <c r="M15" i="9" s="1"/>
  <c r="L6" i="9"/>
  <c r="M6" i="9" s="1"/>
  <c r="L5" i="9"/>
  <c r="M5" i="9" s="1"/>
  <c r="L9" i="9"/>
  <c r="M9" i="9" s="1"/>
  <c r="L13" i="9"/>
  <c r="M13" i="9" s="1"/>
  <c r="L17" i="9"/>
  <c r="M17" i="9" s="1"/>
  <c r="H18" i="9"/>
  <c r="L18" i="9"/>
  <c r="M18" i="9" s="1"/>
  <c r="H6" i="9"/>
  <c r="H9" i="9"/>
  <c r="H14" i="9"/>
  <c r="H15" i="9"/>
  <c r="H17" i="9"/>
  <c r="H5" i="9"/>
  <c r="H7" i="9"/>
  <c r="H8" i="9"/>
  <c r="H10" i="9"/>
  <c r="H11" i="9"/>
  <c r="H12" i="9"/>
  <c r="H13" i="9"/>
  <c r="H16" i="9"/>
  <c r="L11" i="8"/>
  <c r="M11" i="8" s="1"/>
  <c r="J15" i="8"/>
  <c r="J16" i="8"/>
  <c r="L16" i="8" s="1"/>
  <c r="M16" i="8" s="1"/>
  <c r="J17" i="8"/>
  <c r="L8" i="8"/>
  <c r="M8" i="8" s="1"/>
  <c r="L13" i="8"/>
  <c r="M13" i="8" s="1"/>
  <c r="L17" i="8"/>
  <c r="M17" i="8" s="1"/>
  <c r="L10" i="8"/>
  <c r="M10" i="8" s="1"/>
  <c r="H18" i="8"/>
  <c r="J18" i="8"/>
  <c r="L18" i="8" s="1"/>
  <c r="M18" i="8" s="1"/>
  <c r="G5" i="8"/>
  <c r="H10" i="8"/>
  <c r="L12" i="8"/>
  <c r="M12" i="8" s="1"/>
  <c r="J6" i="8"/>
  <c r="L6" i="8" s="1"/>
  <c r="M6" i="8" s="1"/>
  <c r="L7" i="8"/>
  <c r="M7" i="8" s="1"/>
  <c r="J14" i="8"/>
  <c r="L14" i="8" s="1"/>
  <c r="M14" i="8" s="1"/>
  <c r="L15" i="8"/>
  <c r="M15" i="8" s="1"/>
  <c r="L9" i="8"/>
  <c r="M9" i="8" s="1"/>
  <c r="I8" i="22" l="1"/>
  <c r="L23" i="21"/>
  <c r="M23" i="21" s="1"/>
  <c r="L22" i="21"/>
  <c r="M22" i="21" s="1"/>
  <c r="L11" i="21"/>
  <c r="M11" i="21" s="1"/>
  <c r="L10" i="21"/>
  <c r="M10" i="21" s="1"/>
  <c r="K9" i="21"/>
  <c r="L9" i="21" s="1"/>
  <c r="M9" i="21" s="1"/>
  <c r="L8" i="21"/>
  <c r="M8" i="21" s="1"/>
  <c r="L7" i="21"/>
  <c r="M7" i="21" s="1"/>
  <c r="H5" i="8"/>
  <c r="J5" i="8"/>
  <c r="L5" i="8" l="1"/>
  <c r="M5" i="8" s="1"/>
</calcChain>
</file>

<file path=xl/sharedStrings.xml><?xml version="1.0" encoding="utf-8"?>
<sst xmlns="http://schemas.openxmlformats.org/spreadsheetml/2006/main" count="1228" uniqueCount="577">
  <si>
    <t>Edifício Sede e Anexos; CAT</t>
  </si>
  <si>
    <t>Camaçari</t>
  </si>
  <si>
    <t>São Francisco do Conde</t>
  </si>
  <si>
    <t>Salvador</t>
  </si>
  <si>
    <t>Feira de Santana</t>
  </si>
  <si>
    <t>área total (m²)</t>
  </si>
  <si>
    <t>MUNICÍPIO</t>
  </si>
  <si>
    <t>Área Construída (m²)</t>
  </si>
  <si>
    <t>Alagoinhas</t>
  </si>
  <si>
    <t>Amargosa</t>
  </si>
  <si>
    <t>Cachoeira</t>
  </si>
  <si>
    <t>Candeias</t>
  </si>
  <si>
    <t>Castro Alves</t>
  </si>
  <si>
    <t>Catu</t>
  </si>
  <si>
    <t>Conceição do Jacuípe</t>
  </si>
  <si>
    <t>Coração de Maria</t>
  </si>
  <si>
    <t>Cruz das Almas</t>
  </si>
  <si>
    <t>Dias D’ Ávila</t>
  </si>
  <si>
    <t>Iaçu</t>
  </si>
  <si>
    <t>Irará</t>
  </si>
  <si>
    <t xml:space="preserve">Lauro de Freitas </t>
  </si>
  <si>
    <t>Mata de São João</t>
  </si>
  <si>
    <t>Muritiba</t>
  </si>
  <si>
    <t>Mutuípe</t>
  </si>
  <si>
    <t>Pojuca</t>
  </si>
  <si>
    <t>Santa Terezinha</t>
  </si>
  <si>
    <t>Santo Amaro</t>
  </si>
  <si>
    <t>Santo Antônio de Jesus</t>
  </si>
  <si>
    <t>Santo Estevão</t>
  </si>
  <si>
    <t>São Felipe</t>
  </si>
  <si>
    <t>São Gonçalo Campos</t>
  </si>
  <si>
    <t>São Sebastião do Passé</t>
  </si>
  <si>
    <t>Simões Filho</t>
  </si>
  <si>
    <t>Rio Real</t>
  </si>
  <si>
    <t>Ubaíra</t>
  </si>
  <si>
    <t>Tabela - 34</t>
  </si>
  <si>
    <t>PIB Municipal</t>
  </si>
  <si>
    <t>Produto Interno Bruto a Preços Correntes Por Regiões Econômicas e Municípios,</t>
  </si>
  <si>
    <t>Bahia - 2010 - 2017</t>
  </si>
  <si>
    <t>Regiões Econômicas e Municípios</t>
  </si>
  <si>
    <t>Produto Interno Bruto (R$ milhões)</t>
  </si>
  <si>
    <r>
      <t xml:space="preserve">2017 </t>
    </r>
    <r>
      <rPr>
        <b/>
        <vertAlign val="superscript"/>
        <sz val="9"/>
        <rFont val="Arial"/>
        <family val="2"/>
      </rPr>
      <t>(1)</t>
    </r>
  </si>
  <si>
    <t>ESTADO DA BAHIA</t>
  </si>
  <si>
    <t>Metropolitana de Salvador</t>
  </si>
  <si>
    <t>Dias D'Ávila</t>
  </si>
  <si>
    <t>Itaparica</t>
  </si>
  <si>
    <t>Lauro de Freitas</t>
  </si>
  <si>
    <t>Madre de Deus</t>
  </si>
  <si>
    <t>Vera Cruz</t>
  </si>
  <si>
    <t>Litoral Norte</t>
  </si>
  <si>
    <t>Acajutiba</t>
  </si>
  <si>
    <t>Aporá</t>
  </si>
  <si>
    <t>Araçás</t>
  </si>
  <si>
    <t>Aramari</t>
  </si>
  <si>
    <t>Cardeal da Silva</t>
  </si>
  <si>
    <t>Conde</t>
  </si>
  <si>
    <t>Entre Rios</t>
  </si>
  <si>
    <t>Esplanada</t>
  </si>
  <si>
    <t>Inhambupe</t>
  </si>
  <si>
    <t>Itanagra</t>
  </si>
  <si>
    <t>Jandaíra</t>
  </si>
  <si>
    <t>Ouriçangas</t>
  </si>
  <si>
    <t>Pedrão</t>
  </si>
  <si>
    <t>Sátiro Dias</t>
  </si>
  <si>
    <t>Recôncavo Sul</t>
  </si>
  <si>
    <t>Aratuípe</t>
  </si>
  <si>
    <t>Brejões</t>
  </si>
  <si>
    <t>Cabaceiras do Paraguaçu</t>
  </si>
  <si>
    <t>Conceição do Almeida</t>
  </si>
  <si>
    <t>Dom Macedo Costa</t>
  </si>
  <si>
    <t>Elísio Medrado</t>
  </si>
  <si>
    <t>Governador Mangabeira</t>
  </si>
  <si>
    <t>Itatim</t>
  </si>
  <si>
    <t>Jaguaripe</t>
  </si>
  <si>
    <t>Jiquiriçá</t>
  </si>
  <si>
    <t>Laje</t>
  </si>
  <si>
    <t>Maragogipe</t>
  </si>
  <si>
    <t>Milagres</t>
  </si>
  <si>
    <t>Muniz Ferreira</t>
  </si>
  <si>
    <t>Nazaré</t>
  </si>
  <si>
    <t>Nova Itarana</t>
  </si>
  <si>
    <t>Salinas da Margarida</t>
  </si>
  <si>
    <t>São Félix</t>
  </si>
  <si>
    <t>São Miguel das Matas</t>
  </si>
  <si>
    <t>Sapeaçu</t>
  </si>
  <si>
    <t>Saubara</t>
  </si>
  <si>
    <t>Varzedo</t>
  </si>
  <si>
    <t>Litoral Sul</t>
  </si>
  <si>
    <t>Aiquara</t>
  </si>
  <si>
    <t>Almadina</t>
  </si>
  <si>
    <t>Apuarema</t>
  </si>
  <si>
    <t>Arataca</t>
  </si>
  <si>
    <t>Aurelino Leal</t>
  </si>
  <si>
    <t>Barra do Rocha</t>
  </si>
  <si>
    <t>Barro Preto</t>
  </si>
  <si>
    <t>Buerarema</t>
  </si>
  <si>
    <t>Cairu</t>
  </si>
  <si>
    <t>Camacan</t>
  </si>
  <si>
    <t>Camamu</t>
  </si>
  <si>
    <t>Canavieiras</t>
  </si>
  <si>
    <t>Coaraci</t>
  </si>
  <si>
    <t>Dário Meira</t>
  </si>
  <si>
    <t>Floresta Azul</t>
  </si>
  <si>
    <t>Gandu</t>
  </si>
  <si>
    <t>Gongogi</t>
  </si>
  <si>
    <t>Ibicaraí</t>
  </si>
  <si>
    <t>Ibirapitanga</t>
  </si>
  <si>
    <t>Ibirataia</t>
  </si>
  <si>
    <t>Igrapiúna</t>
  </si>
  <si>
    <t>Ilhéus</t>
  </si>
  <si>
    <t>Ipiaú</t>
  </si>
  <si>
    <t>Itabuna</t>
  </si>
  <si>
    <t>Itacaré</t>
  </si>
  <si>
    <t>Itagi</t>
  </si>
  <si>
    <t>Itagibá</t>
  </si>
  <si>
    <t>Itaju do Colônia</t>
  </si>
  <si>
    <t>Itajuípe</t>
  </si>
  <si>
    <t>Itamari</t>
  </si>
  <si>
    <t>Itapé</t>
  </si>
  <si>
    <t>Itapitanga</t>
  </si>
  <si>
    <t>Ituberá</t>
  </si>
  <si>
    <t>Jitaúna</t>
  </si>
  <si>
    <t>Jussari</t>
  </si>
  <si>
    <t>Maraú</t>
  </si>
  <si>
    <t>Mascote</t>
  </si>
  <si>
    <t>Nilo Peçanha</t>
  </si>
  <si>
    <t>Nova Ibiá</t>
  </si>
  <si>
    <t>Pau Brasil</t>
  </si>
  <si>
    <t>Piraí do Norte</t>
  </si>
  <si>
    <t>Presidente Tancredo Neves</t>
  </si>
  <si>
    <t>Santa Cruz da Vitória</t>
  </si>
  <si>
    <t>Santa Luzia</t>
  </si>
  <si>
    <t>São José da Vitória</t>
  </si>
  <si>
    <t>Taperoá</t>
  </si>
  <si>
    <t>Teolândia</t>
  </si>
  <si>
    <t>Ubaitaba</t>
  </si>
  <si>
    <t>Ubatã</t>
  </si>
  <si>
    <t>Una</t>
  </si>
  <si>
    <t>Uruçuca</t>
  </si>
  <si>
    <t>Valença</t>
  </si>
  <si>
    <t>Wenceslau Guimarães</t>
  </si>
  <si>
    <t>Extremo Sul</t>
  </si>
  <si>
    <t>Alcobaça</t>
  </si>
  <si>
    <t>Belmonte</t>
  </si>
  <si>
    <t>Caravelas</t>
  </si>
  <si>
    <t>Eunápolis</t>
  </si>
  <si>
    <t>Guaratinga</t>
  </si>
  <si>
    <t>Ibirapuã</t>
  </si>
  <si>
    <t>Itabela</t>
  </si>
  <si>
    <t>Itagimirim</t>
  </si>
  <si>
    <t>Itamaraju</t>
  </si>
  <si>
    <t>Itanhém</t>
  </si>
  <si>
    <t>Itapebi</t>
  </si>
  <si>
    <t>Jucuruçu</t>
  </si>
  <si>
    <t>Lajedão</t>
  </si>
  <si>
    <t>Medeiros Neto</t>
  </si>
  <si>
    <t>Mucuri</t>
  </si>
  <si>
    <t>Nova Viçosa</t>
  </si>
  <si>
    <t>Porto Seguro</t>
  </si>
  <si>
    <t>Prado</t>
  </si>
  <si>
    <t>Santa Cruz Cabrália</t>
  </si>
  <si>
    <t>Teixeira de Freitas</t>
  </si>
  <si>
    <t>Vereda</t>
  </si>
  <si>
    <t>Nordeste</t>
  </si>
  <si>
    <t>Abaré</t>
  </si>
  <si>
    <t>Adustina</t>
  </si>
  <si>
    <t>Água Fria</t>
  </si>
  <si>
    <t>Antas</t>
  </si>
  <si>
    <t>Araci</t>
  </si>
  <si>
    <t>Banzaê</t>
  </si>
  <si>
    <t>Barrocas</t>
  </si>
  <si>
    <t>Biritinga</t>
  </si>
  <si>
    <t>Cansanção</t>
  </si>
  <si>
    <t>Canudos</t>
  </si>
  <si>
    <t>Chorrochó</t>
  </si>
  <si>
    <t>Cícero Dantas</t>
  </si>
  <si>
    <t>Cipó</t>
  </si>
  <si>
    <t>Conceição do Coité</t>
  </si>
  <si>
    <t>Coronel João Sá</t>
  </si>
  <si>
    <t>Crisópolis</t>
  </si>
  <si>
    <t>Euclides da Cunha</t>
  </si>
  <si>
    <t>Fátima</t>
  </si>
  <si>
    <t>Glória</t>
  </si>
  <si>
    <t>Heliópolis</t>
  </si>
  <si>
    <t>Itapicuru</t>
  </si>
  <si>
    <t>Jeremoabo</t>
  </si>
  <si>
    <t>Lamarão</t>
  </si>
  <si>
    <t>Macururé</t>
  </si>
  <si>
    <t>Monte Santo</t>
  </si>
  <si>
    <t>Nordestina</t>
  </si>
  <si>
    <t>Nova Soure</t>
  </si>
  <si>
    <t>Novo Triunfo</t>
  </si>
  <si>
    <t>Olindina</t>
  </si>
  <si>
    <t>Paripiranga</t>
  </si>
  <si>
    <t>Paulo Afonso</t>
  </si>
  <si>
    <t>Pedro Alexandre</t>
  </si>
  <si>
    <t>Queimadas</t>
  </si>
  <si>
    <t>Quijingue</t>
  </si>
  <si>
    <t>Retirolândia</t>
  </si>
  <si>
    <t>Ribeira do Amparo</t>
  </si>
  <si>
    <t>Ribeira do Pombal</t>
  </si>
  <si>
    <t>Rodelas</t>
  </si>
  <si>
    <t>Santa Brígida</t>
  </si>
  <si>
    <t>Santaluz</t>
  </si>
  <si>
    <t>São Domingos</t>
  </si>
  <si>
    <t>Serrinha</t>
  </si>
  <si>
    <t>Sítio do Quinto</t>
  </si>
  <si>
    <t>Teofilândia</t>
  </si>
  <si>
    <t>Tucano</t>
  </si>
  <si>
    <t>Uauá</t>
  </si>
  <si>
    <t>Valente</t>
  </si>
  <si>
    <t>Paraguaçu</t>
  </si>
  <si>
    <t>Amélia Rodrigues</t>
  </si>
  <si>
    <t>Anguera</t>
  </si>
  <si>
    <t>Antônio Cardoso</t>
  </si>
  <si>
    <t>Baixa Grande</t>
  </si>
  <si>
    <t>Boa Vista do Tupim</t>
  </si>
  <si>
    <t>Candeal</t>
  </si>
  <si>
    <t>Capela do Alto Alegre</t>
  </si>
  <si>
    <t>Conceição da Feira</t>
  </si>
  <si>
    <t>Gavião</t>
  </si>
  <si>
    <t>Ibiquera</t>
  </si>
  <si>
    <t>Ichu</t>
  </si>
  <si>
    <t>Ipecaetá</t>
  </si>
  <si>
    <t>Ipirá</t>
  </si>
  <si>
    <t>Itaberaba</t>
  </si>
  <si>
    <t>Itaeté</t>
  </si>
  <si>
    <t>Lajedinho</t>
  </si>
  <si>
    <t>Macajuba</t>
  </si>
  <si>
    <t>Mairi</t>
  </si>
  <si>
    <t>Marcionílio Souza</t>
  </si>
  <si>
    <t>Mundo Novo</t>
  </si>
  <si>
    <t>Nova Fátima</t>
  </si>
  <si>
    <t>Pé de Serra</t>
  </si>
  <si>
    <t>Pintadas</t>
  </si>
  <si>
    <t>Piritiba</t>
  </si>
  <si>
    <t>Rafael Jambeiro</t>
  </si>
  <si>
    <t>Riachão do Jacuípe</t>
  </si>
  <si>
    <t>Ruy Barbosa</t>
  </si>
  <si>
    <t>Santa Bárbara</t>
  </si>
  <si>
    <t>Santanópolis</t>
  </si>
  <si>
    <t>Santo Estêvão</t>
  </si>
  <si>
    <t>São Gonçalo dos Campos</t>
  </si>
  <si>
    <t>Serra Preta</t>
  </si>
  <si>
    <t>Tanquinho</t>
  </si>
  <si>
    <t>Tapiramutá</t>
  </si>
  <si>
    <t>Teodoro Sampaio</t>
  </si>
  <si>
    <t>Terra Nova</t>
  </si>
  <si>
    <t>Várzea da Roça</t>
  </si>
  <si>
    <t>Sudoeste</t>
  </si>
  <si>
    <t>Anagé</t>
  </si>
  <si>
    <t>Barra do Choça</t>
  </si>
  <si>
    <t>Belo Campo</t>
  </si>
  <si>
    <t>Boa Nova</t>
  </si>
  <si>
    <t>Bom Jesus da Serra</t>
  </si>
  <si>
    <t>Caatiba</t>
  </si>
  <si>
    <t>Caetanos</t>
  </si>
  <si>
    <t>Cândido Sales</t>
  </si>
  <si>
    <t>Caraíbas</t>
  </si>
  <si>
    <t>Cravolândia</t>
  </si>
  <si>
    <t>Encruzilhada</t>
  </si>
  <si>
    <t>Firmino Alves</t>
  </si>
  <si>
    <t>Ibicuí</t>
  </si>
  <si>
    <t>Iguaí</t>
  </si>
  <si>
    <t>Irajuba</t>
  </si>
  <si>
    <t>Itambé</t>
  </si>
  <si>
    <t>Itapetinga</t>
  </si>
  <si>
    <t>Itaquara</t>
  </si>
  <si>
    <t>Itarantim</t>
  </si>
  <si>
    <t>Itiruçu</t>
  </si>
  <si>
    <t>Itororó</t>
  </si>
  <si>
    <t>Jaguaquara</t>
  </si>
  <si>
    <t>Jequié</t>
  </si>
  <si>
    <t>Lafaiete Coutinho</t>
  </si>
  <si>
    <t>Lajedo do Tabocal</t>
  </si>
  <si>
    <t>Macarani</t>
  </si>
  <si>
    <t>Maiquinique</t>
  </si>
  <si>
    <t>Manoel Vitorino</t>
  </si>
  <si>
    <t>Maracás</t>
  </si>
  <si>
    <t>Mirante</t>
  </si>
  <si>
    <t>Nova Canaã</t>
  </si>
  <si>
    <t>Planaltino</t>
  </si>
  <si>
    <t>Planalto</t>
  </si>
  <si>
    <t>Poções</t>
  </si>
  <si>
    <t>Potiraguá</t>
  </si>
  <si>
    <t>Ribeirão do Largo</t>
  </si>
  <si>
    <t>Santa Inês</t>
  </si>
  <si>
    <t>Tremedal</t>
  </si>
  <si>
    <t>Vitória da Conquista</t>
  </si>
  <si>
    <t>Baixo Médio São Francisco</t>
  </si>
  <si>
    <t>Campo Alegre de Lourdes</t>
  </si>
  <si>
    <t>Casa Nova</t>
  </si>
  <si>
    <t>Curaçá</t>
  </si>
  <si>
    <t>Juazeiro</t>
  </si>
  <si>
    <t>Pilão Arcado</t>
  </si>
  <si>
    <t>Remanso</t>
  </si>
  <si>
    <t>Sento Sé</t>
  </si>
  <si>
    <t>Sobradinho</t>
  </si>
  <si>
    <t>Piemonte da Diamantina</t>
  </si>
  <si>
    <t>Andorinha</t>
  </si>
  <si>
    <t>Antônio Gonçalves</t>
  </si>
  <si>
    <t>Caém</t>
  </si>
  <si>
    <t>Caldeirão Grande</t>
  </si>
  <si>
    <t>Campo Formoso</t>
  </si>
  <si>
    <t>Capim Grosso</t>
  </si>
  <si>
    <t>Filadélfia</t>
  </si>
  <si>
    <t>Itiúba</t>
  </si>
  <si>
    <t>Jacobina</t>
  </si>
  <si>
    <t>Jaguarari</t>
  </si>
  <si>
    <t>Miguel Calmon</t>
  </si>
  <si>
    <t>Mirangaba</t>
  </si>
  <si>
    <t>Morro do Chapéu</t>
  </si>
  <si>
    <t>Ourolândia</t>
  </si>
  <si>
    <t>Pindobaçu</t>
  </si>
  <si>
    <t>Ponto Novo</t>
  </si>
  <si>
    <t>Quixabeira</t>
  </si>
  <si>
    <t>São José do Jacuípe</t>
  </si>
  <si>
    <t>Saúde</t>
  </si>
  <si>
    <t>Senhor do Bonfim</t>
  </si>
  <si>
    <t>Serrolândia</t>
  </si>
  <si>
    <t>Umburanas</t>
  </si>
  <si>
    <t>Várzea do Poço</t>
  </si>
  <si>
    <t>Várzea Nova</t>
  </si>
  <si>
    <t>Irecê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</si>
  <si>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</si>
  <si>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</si>
  <si>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</si>
  <si>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</si>
  <si>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</si>
  <si>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</si>
  <si>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</si>
  <si>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</si>
  <si>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</si>
  <si>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Itaguaçu da Bahia</t>
  </si>
  <si>
    <t>João Dourado</t>
  </si>
  <si>
    <t>Jussara</t>
  </si>
  <si>
    <t>Lapão</t>
  </si>
  <si>
    <t>Mulungu do Morro</t>
  </si>
  <si>
    <t>Presidente Dutra</t>
  </si>
  <si>
    <t>São Gabriel</t>
  </si>
  <si>
    <t>Uibaí</t>
  </si>
  <si>
    <t>Xique-Xique</t>
  </si>
  <si>
    <t>Chapada Diamantina</t>
  </si>
  <si>
    <t>Abaíra</t>
  </si>
  <si>
    <t>Andaraí</t>
  </si>
  <si>
    <t>Barra da Estiva</t>
  </si>
  <si>
    <t>Boninal</t>
  </si>
  <si>
    <t>Bonito</t>
  </si>
  <si>
    <t>Boquira</t>
  </si>
  <si>
    <t>Botuporã</t>
  </si>
  <si>
    <t>Brotas de Macaúbas</t>
  </si>
  <si>
    <t>Caturama</t>
  </si>
  <si>
    <t>Érico Cardoso</t>
  </si>
  <si>
    <t>Ibicoara</t>
  </si>
  <si>
    <t>Ibipitanga</t>
  </si>
  <si>
    <t>Ibitiara</t>
  </si>
  <si>
    <t>Ipupiara</t>
  </si>
  <si>
    <t>Iramaia</t>
  </si>
  <si>
    <t>Iraquara</t>
  </si>
  <si>
    <t>Jussiape</t>
  </si>
  <si>
    <t>Lençóis</t>
  </si>
  <si>
    <t>Macaúbas</t>
  </si>
  <si>
    <t>Mucugê</t>
  </si>
  <si>
    <t>Nova Redenção</t>
  </si>
  <si>
    <t>Novo Horizonte</t>
  </si>
  <si>
    <t>Oliveira dos Brejinhos</t>
  </si>
  <si>
    <t>Palmeiras</t>
  </si>
  <si>
    <t>Paramirim</t>
  </si>
  <si>
    <t>Piatã</t>
  </si>
  <si>
    <t>Rio de Contas</t>
  </si>
  <si>
    <t>Rio do Pires</t>
  </si>
  <si>
    <t>Seabra</t>
  </si>
  <si>
    <t>Souto Soares</t>
  </si>
  <si>
    <t>Tanque Novo</t>
  </si>
  <si>
    <t>Utinga</t>
  </si>
  <si>
    <t>Wagner</t>
  </si>
  <si>
    <t>Serra Geral</t>
  </si>
  <si>
    <t>Aracatu</t>
  </si>
  <si>
    <t>Brumado</t>
  </si>
  <si>
    <t>Caculé</t>
  </si>
  <si>
    <t>Caetité</t>
  </si>
  <si>
    <t>Candiba</t>
  </si>
  <si>
    <t>Condeúba</t>
  </si>
  <si>
    <t>Contendas do Sincorá</t>
  </si>
  <si>
    <t>Cordeiros</t>
  </si>
  <si>
    <t>Dom Basílio</t>
  </si>
  <si>
    <t>Guajeru</t>
  </si>
  <si>
    <t>Guanambi</t>
  </si>
  <si>
    <t>Ibiassucê</t>
  </si>
  <si>
    <t>Igaporã</t>
  </si>
  <si>
    <t>Ituaçu</t>
  </si>
  <si>
    <t>Jacaraci</t>
  </si>
  <si>
    <t>Lagoa Real</t>
  </si>
  <si>
    <t>Licínio de Almeida</t>
  </si>
  <si>
    <t>Livramento de Nossa Senhora</t>
  </si>
  <si>
    <t>Maetinga</t>
  </si>
  <si>
    <t>Malhada de Pedras</t>
  </si>
  <si>
    <t>Mortugaba</t>
  </si>
  <si>
    <t>Palmas de Monte Alto</t>
  </si>
  <si>
    <t>Pindaí</t>
  </si>
  <si>
    <t>Piripá</t>
  </si>
  <si>
    <t>Presidente Jânio Quadros</t>
  </si>
  <si>
    <t>Rio do Antônio</t>
  </si>
  <si>
    <t>Sebastião Laranjeiras</t>
  </si>
  <si>
    <t>Tanhaçu</t>
  </si>
  <si>
    <t>Urandi</t>
  </si>
  <si>
    <t>Médio São Francisco</t>
  </si>
  <si>
    <t>Barra</t>
  </si>
  <si>
    <t>Bom Jesus da Lapa</t>
  </si>
  <si>
    <t>Brejolândia</t>
  </si>
  <si>
    <t>Buritirama</t>
  </si>
  <si>
    <t>Carinhanha</t>
  </si>
  <si>
    <t>Feira da Mata</t>
  </si>
  <si>
    <t>Ibotirama</t>
  </si>
  <si>
    <t>Iuiu</t>
  </si>
  <si>
    <t>Malhada</t>
  </si>
  <si>
    <t>Matina</t>
  </si>
  <si>
    <t>Morpará</t>
  </si>
  <si>
    <t>Muquém do São Francisco</t>
  </si>
  <si>
    <t>Paratinga</t>
  </si>
  <si>
    <t>Riacho de Santana</t>
  </si>
  <si>
    <t>Serra do Ramalho</t>
  </si>
  <si>
    <t>Sítio do Mato</t>
  </si>
  <si>
    <t>Oeste</t>
  </si>
  <si>
    <t>Angical</t>
  </si>
  <si>
    <t>Baianópolis</t>
  </si>
  <si>
    <t>Barreiras</t>
  </si>
  <si>
    <t>Canápolis</t>
  </si>
  <si>
    <t>Catolândia</t>
  </si>
  <si>
    <t>Cocos</t>
  </si>
  <si>
    <t>Coribe</t>
  </si>
  <si>
    <t>Correntina</t>
  </si>
  <si>
    <t>Cotegipe</t>
  </si>
  <si>
    <t>Cristópolis</t>
  </si>
  <si>
    <t>Formosa do Rio Preto</t>
  </si>
  <si>
    <t>Jaborandi</t>
  </si>
  <si>
    <t>Luís Eduardo Magalhães</t>
  </si>
  <si>
    <t>Mansidão</t>
  </si>
  <si>
    <t>Riachão das Neves</t>
  </si>
  <si>
    <t>Santa Maria da Vitória</t>
  </si>
  <si>
    <t>Santa Rita de Cássia</t>
  </si>
  <si>
    <t>Santana</t>
  </si>
  <si>
    <t>São Desidério</t>
  </si>
  <si>
    <t>São Félix do Coribe</t>
  </si>
  <si>
    <t>Serra Dourada</t>
  </si>
  <si>
    <t>Tabocas do Brejo Velho</t>
  </si>
  <si>
    <t>Wanderley</t>
  </si>
  <si>
    <t>Fonte: SEI / IBGE</t>
  </si>
  <si>
    <t>(1): Dados sujeitos a retificação</t>
  </si>
  <si>
    <t>Tempo de viagem desde Camaçari (min)</t>
  </si>
  <si>
    <t>Tempo ida e volta (h)</t>
  </si>
  <si>
    <t>Distância ida e volta (km)</t>
  </si>
  <si>
    <t>Tempo total (h)</t>
  </si>
  <si>
    <t>Preço / hora (5 profissionais)</t>
  </si>
  <si>
    <t>Preço / hora (1 profissional)</t>
  </si>
  <si>
    <t>Item</t>
  </si>
  <si>
    <t>profissionais envolvidos</t>
  </si>
  <si>
    <t>duração do serviço (h)</t>
  </si>
  <si>
    <t>Número SEI</t>
  </si>
  <si>
    <t>135471-02.2020.6.05.8000</t>
  </si>
  <si>
    <t>LOTE 13 - município base:  Camaçari</t>
  </si>
  <si>
    <t>LOTE 14 - município base:  Feira de Santana</t>
  </si>
  <si>
    <t>Tempo de viagem desde Feira de Santana (min)</t>
  </si>
  <si>
    <t>Distância de Feira de Santana (km)</t>
  </si>
  <si>
    <t>Velocidade média (km/h)</t>
  </si>
  <si>
    <t>Preço aplicação (R$)</t>
  </si>
  <si>
    <t>Preço/m² (R$)</t>
  </si>
  <si>
    <t>Distância de Camaçari (km)</t>
  </si>
  <si>
    <t>Distância de Juazeiro (km)</t>
  </si>
  <si>
    <t>Tempo de viagem desde Juazeiro (min)</t>
  </si>
  <si>
    <t>LOTE 11 - município base:  Jacobina</t>
  </si>
  <si>
    <t>Distância de Jacobina (km)</t>
  </si>
  <si>
    <t>Tempo de viagem desde Jacobina (min)</t>
  </si>
  <si>
    <t xml:space="preserve">Teixeira de Freitas </t>
  </si>
  <si>
    <t>LOTE 10 - município base:  Porto Seguro</t>
  </si>
  <si>
    <t>Distância de Porto Seguro (km)</t>
  </si>
  <si>
    <t>Tempo de viagem desde Porto Seguro (min)</t>
  </si>
  <si>
    <t>LOTE 12 - município base:  Juazeiro</t>
  </si>
  <si>
    <t>LOTE 9 - município base:  Itabuna</t>
  </si>
  <si>
    <t>Distância de Itabuna (km)</t>
  </si>
  <si>
    <t>Tempo de viagem desde Itabuna (min)</t>
  </si>
  <si>
    <t xml:space="preserve">Barra do Mendes </t>
  </si>
  <si>
    <t xml:space="preserve">Central </t>
  </si>
  <si>
    <t>LOTE 8 - município base:  Irecê</t>
  </si>
  <si>
    <t>Distância de Irecê (km)</t>
  </si>
  <si>
    <t>Tempo de viagem desde Irecê (min)</t>
  </si>
  <si>
    <t xml:space="preserve">Itambé </t>
  </si>
  <si>
    <t>LOTE 7 - município base:  Vitória da Conquista</t>
  </si>
  <si>
    <t>Distância de Vitória da Conquista (km)</t>
  </si>
  <si>
    <t>Tempo de viagem desde Vitória da Conquista (min)</t>
  </si>
  <si>
    <t>LOTE 6 - município base:  Seabra</t>
  </si>
  <si>
    <t>Distância de Seabra (km)</t>
  </si>
  <si>
    <t>Tempo de viagem desde Seabra (min)</t>
  </si>
  <si>
    <t>LOTE 5 - município base:  Brumado</t>
  </si>
  <si>
    <t>Distância de Brumado (km)</t>
  </si>
  <si>
    <t>Tempo de viagem desde Brumado (min)</t>
  </si>
  <si>
    <t xml:space="preserve">Bom Jesus da Lapa </t>
  </si>
  <si>
    <t>LOTE 4 - município base:  Correntina</t>
  </si>
  <si>
    <t>Distância de Correntina (km)</t>
  </si>
  <si>
    <t>Tempo de viagem desde Correntina (min)</t>
  </si>
  <si>
    <t xml:space="preserve">Angical </t>
  </si>
  <si>
    <t>LOTE 3 - município base:  Luís Eduardo Magalhães</t>
  </si>
  <si>
    <t>Distância de Luís Eduardo Magalhães (km)</t>
  </si>
  <si>
    <t>Tempo de viagem desde Luís Eduardo Magalhães (min)</t>
  </si>
  <si>
    <t xml:space="preserve">Cícero Dantas </t>
  </si>
  <si>
    <t>LOTE 2 - município base:  Paulo Afonso</t>
  </si>
  <si>
    <t>Distância de Paulo Afonso (km)</t>
  </si>
  <si>
    <t>Tempo de viagem desde Paulo Afonso (min)</t>
  </si>
  <si>
    <t>LOTE 1 - Salvador</t>
  </si>
  <si>
    <t>Hipóteses</t>
  </si>
  <si>
    <t>maior área Sede</t>
  </si>
  <si>
    <t>menor área Sede</t>
  </si>
  <si>
    <t>CAT</t>
  </si>
  <si>
    <t>Tempo ida e volta deslocamento (h)</t>
  </si>
  <si>
    <t>Tempo ida e volta deslocamento (min)**</t>
  </si>
  <si>
    <t>Tempo estimado de execução (h)*</t>
  </si>
  <si>
    <t>* estimado mínimo de 45 minutos por execução</t>
  </si>
  <si>
    <t>**estimado 30 minutos de deslocamento (ida e volta)</t>
  </si>
  <si>
    <t>**estimado 40 minutos de deslocamento no item do município base (20 na ida, 20 na volta)</t>
  </si>
  <si>
    <t>* estimado mínimo de 30 minutos por execução</t>
  </si>
  <si>
    <t>CONTRATAÇÃO BEM SUCEDIDA - Análise</t>
  </si>
  <si>
    <t>área coberta por profissional (m²)</t>
  </si>
  <si>
    <t>área coberta por profissional/hora (m²)</t>
  </si>
  <si>
    <t>Preço por m² proposto (R$)</t>
  </si>
  <si>
    <t>Preço contratado (R$)</t>
  </si>
  <si>
    <t>Preço/m² considerado para estimativa do item:</t>
  </si>
  <si>
    <t>Tempo estimado do serviço (h)*</t>
  </si>
  <si>
    <t>Paulo Afonso**</t>
  </si>
  <si>
    <t>Luís Eduardo Magalhães**</t>
  </si>
  <si>
    <t>Correntina**</t>
  </si>
  <si>
    <t>Brumado**</t>
  </si>
  <si>
    <t>Seabra**</t>
  </si>
  <si>
    <t>Vitória da Conquista**</t>
  </si>
  <si>
    <t>Irecê**</t>
  </si>
  <si>
    <t>Itabuna**</t>
  </si>
  <si>
    <t>Porto Seguro**</t>
  </si>
  <si>
    <t>Jacobina**</t>
  </si>
  <si>
    <t>Juazeiro**</t>
  </si>
  <si>
    <t>Camaçari**</t>
  </si>
  <si>
    <t>Feira de Santana**</t>
  </si>
  <si>
    <t>RESULTADO DA ESTIMATIVA</t>
  </si>
  <si>
    <t>Unidade de Fornecimento</t>
  </si>
  <si>
    <t>Quantidade</t>
  </si>
  <si>
    <t>Valor Unitário</t>
  </si>
  <si>
    <t>VALOR TOTAL ESTIMADO</t>
  </si>
  <si>
    <t>metro quadrado</t>
  </si>
  <si>
    <t>Total do Item</t>
  </si>
  <si>
    <t>Total do Lote</t>
  </si>
  <si>
    <t>Lote</t>
  </si>
  <si>
    <t>Local da prestação do serviço</t>
  </si>
  <si>
    <t>Olindina (arquivo)</t>
  </si>
  <si>
    <t>Paulo Afonso (polo de urnas)</t>
  </si>
  <si>
    <r>
      <t xml:space="preserve">2
</t>
    </r>
    <r>
      <rPr>
        <b/>
        <sz val="10"/>
        <rFont val="Calibri"/>
        <family val="2"/>
        <scheme val="minor"/>
      </rPr>
      <t>três aplicações por cartório</t>
    </r>
  </si>
  <si>
    <t>Bom Jesus da Lapa (polo de urnas)</t>
  </si>
  <si>
    <r>
      <rPr>
        <b/>
        <sz val="18"/>
        <rFont val="Calibri"/>
        <family val="2"/>
        <scheme val="minor"/>
      </rPr>
      <t>4</t>
    </r>
    <r>
      <rPr>
        <b/>
        <sz val="10"/>
        <rFont val="Calibri"/>
        <family val="2"/>
        <scheme val="minor"/>
      </rPr>
      <t xml:space="preserve">
três aplicações por cartório</t>
    </r>
  </si>
  <si>
    <r>
      <rPr>
        <b/>
        <sz val="18"/>
        <rFont val="Calibri"/>
        <family val="2"/>
        <scheme val="minor"/>
      </rPr>
      <t>5</t>
    </r>
    <r>
      <rPr>
        <b/>
        <sz val="10"/>
        <rFont val="Calibri"/>
        <family val="2"/>
        <scheme val="minor"/>
      </rPr>
      <t xml:space="preserve">
três aplicações por cartório</t>
    </r>
  </si>
  <si>
    <r>
      <rPr>
        <b/>
        <sz val="18"/>
        <rFont val="Calibri"/>
        <family val="2"/>
        <scheme val="minor"/>
      </rPr>
      <t>6</t>
    </r>
    <r>
      <rPr>
        <b/>
        <sz val="10"/>
        <rFont val="Calibri"/>
        <family val="2"/>
        <scheme val="minor"/>
      </rPr>
      <t xml:space="preserve">
três aplicações por cartório</t>
    </r>
  </si>
  <si>
    <r>
      <rPr>
        <b/>
        <sz val="18"/>
        <rFont val="Calibri"/>
        <family val="2"/>
        <scheme val="minor"/>
      </rPr>
      <t>7</t>
    </r>
    <r>
      <rPr>
        <b/>
        <sz val="10"/>
        <rFont val="Calibri"/>
        <family val="2"/>
        <scheme val="minor"/>
      </rPr>
      <t xml:space="preserve">
três aplicações por cartório</t>
    </r>
  </si>
  <si>
    <r>
      <rPr>
        <b/>
        <sz val="18"/>
        <rFont val="Calibri"/>
        <family val="2"/>
        <scheme val="minor"/>
      </rPr>
      <t>8</t>
    </r>
    <r>
      <rPr>
        <b/>
        <sz val="10"/>
        <rFont val="Calibri"/>
        <family val="2"/>
        <scheme val="minor"/>
      </rPr>
      <t xml:space="preserve">
três aplicações por cartório</t>
    </r>
  </si>
  <si>
    <t>Ibicaraí (arquivo)</t>
  </si>
  <si>
    <r>
      <rPr>
        <b/>
        <sz val="18"/>
        <rFont val="Calibri"/>
        <family val="2"/>
        <scheme val="minor"/>
      </rPr>
      <t>9</t>
    </r>
    <r>
      <rPr>
        <b/>
        <sz val="10"/>
        <rFont val="Calibri"/>
        <family val="2"/>
        <scheme val="minor"/>
      </rPr>
      <t xml:space="preserve">
três aplicações por cartório</t>
    </r>
  </si>
  <si>
    <t>Itamaraju (arquivo)</t>
  </si>
  <si>
    <t>Teixeira de Freitas (polo de urnas)</t>
  </si>
  <si>
    <r>
      <rPr>
        <b/>
        <sz val="18"/>
        <rFont val="Calibri"/>
        <family val="2"/>
        <scheme val="minor"/>
      </rPr>
      <t>10</t>
    </r>
    <r>
      <rPr>
        <b/>
        <sz val="10"/>
        <rFont val="Calibri"/>
        <family val="2"/>
        <scheme val="minor"/>
      </rPr>
      <t xml:space="preserve">
três aplicações por cartório</t>
    </r>
  </si>
  <si>
    <t xml:space="preserve">Jacobina </t>
  </si>
  <si>
    <r>
      <rPr>
        <b/>
        <sz val="18"/>
        <rFont val="Calibri"/>
        <family val="2"/>
        <scheme val="minor"/>
      </rPr>
      <t>11</t>
    </r>
    <r>
      <rPr>
        <b/>
        <sz val="10"/>
        <rFont val="Calibri"/>
        <family val="2"/>
        <scheme val="minor"/>
      </rPr>
      <t xml:space="preserve">
três aplicações por cartório</t>
    </r>
  </si>
  <si>
    <r>
      <rPr>
        <b/>
        <sz val="18"/>
        <rFont val="Calibri"/>
        <family val="2"/>
        <scheme val="minor"/>
      </rPr>
      <t>12</t>
    </r>
    <r>
      <rPr>
        <b/>
        <sz val="10"/>
        <rFont val="Calibri"/>
        <family val="2"/>
        <scheme val="minor"/>
      </rPr>
      <t xml:space="preserve">
três aplicações por cartório</t>
    </r>
  </si>
  <si>
    <t xml:space="preserve">Entre Rios </t>
  </si>
  <si>
    <t>Conceição do Coité (polo de urnas)</t>
  </si>
  <si>
    <t>Senhor do Bonfim (arquivo)</t>
  </si>
  <si>
    <r>
      <rPr>
        <b/>
        <sz val="18"/>
        <rFont val="Calibri"/>
        <family val="2"/>
        <scheme val="minor"/>
      </rPr>
      <t>13</t>
    </r>
    <r>
      <rPr>
        <b/>
        <sz val="10"/>
        <rFont val="Calibri"/>
        <family val="2"/>
        <scheme val="minor"/>
      </rPr>
      <t xml:space="preserve">
três aplicações por cartório</t>
    </r>
  </si>
  <si>
    <t xml:space="preserve">Feira de Santana </t>
  </si>
  <si>
    <t>n/a</t>
  </si>
  <si>
    <t>Salvador - SEDE, ANEXOS I e II e CAT
35 aplicações, em áreas de no mínimo 50 m² (estimado) e no máximo 500 m² (estimado), no edifício sede e seus anexos; e 22 aplicações no CAT, em área de 3.154 m²</t>
  </si>
  <si>
    <r>
      <t xml:space="preserve">1
</t>
    </r>
    <r>
      <rPr>
        <b/>
        <sz val="10"/>
        <rFont val="Calibri"/>
        <family val="2"/>
        <scheme val="minor"/>
      </rPr>
      <t>três aplicações por cartório</t>
    </r>
  </si>
  <si>
    <r>
      <rPr>
        <b/>
        <sz val="18"/>
        <rFont val="Calibri"/>
        <family val="2"/>
        <scheme val="minor"/>
      </rPr>
      <t>3</t>
    </r>
    <r>
      <rPr>
        <b/>
        <sz val="10"/>
        <rFont val="Calibri"/>
        <family val="2"/>
        <scheme val="minor"/>
      </rPr>
      <t xml:space="preserve">
três aplicações por cartório</t>
    </r>
  </si>
  <si>
    <t>Itiúba (arquivo)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</si>
</sst>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_-;\-* #,##0.0_-;_-* &quot;-&quot;??_-;_-@_-"/>
    <numFmt numFmtId="165" formatCode="_(* #,##0.00_);_(* \(#,##0.00\);_(* &quot;-&quot;??_);_(@_)"/>
    <numFmt numFmtId="166" formatCode="_(* #,##0.00_);_(* \(#,##0.00\);_(* \-??_);_(@_)"/>
    <numFmt numFmtId="167" formatCode="_(* #,##0_);_(* \(#,##0\);_(* &quot;-&quot;??_);_(@_)"/>
    <numFmt numFmtId="168" formatCode="_-* #,##0.0_-;\-* #,##0.0_-;_-* &quot;-&quot;?_-;_-@_-"/>
    <numFmt numFmtId="169" formatCode="[$R$-416]\ #,##0.00;[Red]\-[$R$-416]\ #,##0.00"/>
    <numFmt numFmtId="170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vertAlign val="superscript"/>
      <sz val="9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b/>
      <sz val="1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ill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4" fillId="9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0" fillId="11" borderId="12" applyNumberFormat="0" applyAlignment="0" applyProtection="0"/>
    <xf numFmtId="0" fontId="21" fillId="0" borderId="0" applyNumberFormat="0" applyFill="0" applyBorder="0" applyAlignment="0" applyProtection="0"/>
    <xf numFmtId="169" fontId="21" fillId="0" borderId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Protection="0">
      <alignment horizontal="center" textRotation="90"/>
    </xf>
    <xf numFmtId="0" fontId="16" fillId="0" borderId="0" applyNumberFormat="0" applyFill="0" applyBorder="0" applyAlignment="0" applyProtection="0"/>
  </cellStyleXfs>
  <cellXfs count="131">
    <xf numFmtId="0" fontId="0" fillId="0" borderId="0" xfId="0"/>
    <xf numFmtId="43" fontId="0" fillId="0" borderId="0" xfId="1" applyFont="1"/>
    <xf numFmtId="0" fontId="0" fillId="0" borderId="0" xfId="0" applyAlignment="1">
      <alignment horizontal="center" vertical="center" wrapText="1"/>
    </xf>
    <xf numFmtId="164" fontId="0" fillId="0" borderId="0" xfId="1" applyNumberFormat="1" applyFont="1"/>
    <xf numFmtId="0" fontId="0" fillId="0" borderId="0" xfId="0" applyAlignment="1"/>
    <xf numFmtId="164" fontId="0" fillId="0" borderId="0" xfId="1" applyNumberFormat="1" applyFont="1" applyAlignment="1"/>
    <xf numFmtId="43" fontId="0" fillId="0" borderId="0" xfId="1" applyNumberFormat="1" applyFon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43" fontId="0" fillId="0" borderId="0" xfId="1" applyFont="1" applyAlignment="1">
      <alignment vertical="top"/>
    </xf>
    <xf numFmtId="43" fontId="0" fillId="0" borderId="0" xfId="0" applyNumberFormat="1" applyAlignment="1">
      <alignment vertical="top"/>
    </xf>
    <xf numFmtId="0" fontId="0" fillId="0" borderId="0" xfId="0" applyAlignment="1">
      <alignment horizontal="center" vertical="top" wrapText="1"/>
    </xf>
    <xf numFmtId="43" fontId="0" fillId="0" borderId="0" xfId="0" applyNumberFormat="1" applyAlignment="1">
      <alignment horizontal="center" vertical="top" wrapText="1"/>
    </xf>
    <xf numFmtId="43" fontId="0" fillId="0" borderId="0" xfId="1" applyFont="1" applyAlignment="1">
      <alignment vertical="top" wrapText="1"/>
    </xf>
    <xf numFmtId="0" fontId="3" fillId="0" borderId="0" xfId="2" applyFont="1"/>
    <xf numFmtId="0" fontId="2" fillId="0" borderId="0" xfId="2"/>
    <xf numFmtId="0" fontId="4" fillId="2" borderId="0" xfId="2" applyFont="1" applyFill="1"/>
    <xf numFmtId="0" fontId="5" fillId="2" borderId="0" xfId="2" applyFont="1" applyFill="1"/>
    <xf numFmtId="0" fontId="3" fillId="2" borderId="0" xfId="2" applyFont="1" applyFill="1"/>
    <xf numFmtId="0" fontId="3" fillId="2" borderId="6" xfId="2" applyFont="1" applyFill="1" applyBorder="1"/>
    <xf numFmtId="0" fontId="6" fillId="2" borderId="6" xfId="2" applyFont="1" applyFill="1" applyBorder="1" applyAlignment="1">
      <alignment horizontal="center"/>
    </xf>
    <xf numFmtId="165" fontId="0" fillId="0" borderId="0" xfId="3" quotePrefix="1" applyFont="1"/>
    <xf numFmtId="165" fontId="2" fillId="0" borderId="0" xfId="2" applyNumberFormat="1"/>
    <xf numFmtId="0" fontId="3" fillId="2" borderId="0" xfId="2" applyFont="1" applyFill="1" applyBorder="1" applyAlignment="1">
      <alignment horizontal="center" vertical="center" wrapText="1"/>
    </xf>
    <xf numFmtId="0" fontId="3" fillId="2" borderId="0" xfId="2" applyFont="1" applyFill="1" applyBorder="1"/>
    <xf numFmtId="165" fontId="3" fillId="0" borderId="0" xfId="3" applyFont="1"/>
    <xf numFmtId="166" fontId="2" fillId="0" borderId="0" xfId="2" applyNumberFormat="1"/>
    <xf numFmtId="165" fontId="3" fillId="0" borderId="0" xfId="3" applyFont="1" applyAlignment="1">
      <alignment horizontal="center"/>
    </xf>
    <xf numFmtId="0" fontId="2" fillId="0" borderId="0" xfId="2" quotePrefix="1" applyNumberFormat="1"/>
    <xf numFmtId="0" fontId="2" fillId="0" borderId="0" xfId="2" applyNumberFormat="1"/>
    <xf numFmtId="0" fontId="5" fillId="0" borderId="0" xfId="2" applyFont="1"/>
    <xf numFmtId="0" fontId="3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165" fontId="5" fillId="0" borderId="0" xfId="3" applyFont="1"/>
    <xf numFmtId="0" fontId="5" fillId="0" borderId="0" xfId="2" applyFont="1" applyFill="1" applyAlignment="1">
      <alignment horizontal="left"/>
    </xf>
    <xf numFmtId="0" fontId="5" fillId="0" borderId="0" xfId="2" applyFont="1" applyBorder="1" applyAlignment="1">
      <alignment horizontal="left"/>
    </xf>
    <xf numFmtId="0" fontId="5" fillId="0" borderId="1" xfId="2" applyFont="1" applyBorder="1" applyAlignment="1">
      <alignment horizontal="left"/>
    </xf>
    <xf numFmtId="165" fontId="5" fillId="0" borderId="1" xfId="3" applyFont="1" applyBorder="1"/>
    <xf numFmtId="167" fontId="5" fillId="0" borderId="0" xfId="3" applyNumberFormat="1" applyFont="1"/>
    <xf numFmtId="4" fontId="3" fillId="0" borderId="0" xfId="2" applyNumberFormat="1" applyFont="1"/>
    <xf numFmtId="167" fontId="2" fillId="0" borderId="0" xfId="3" applyNumberFormat="1" applyFont="1"/>
    <xf numFmtId="2" fontId="2" fillId="0" borderId="0" xfId="2" applyNumberFormat="1"/>
    <xf numFmtId="164" fontId="0" fillId="0" borderId="0" xfId="1" applyNumberFormat="1" applyFont="1" applyAlignment="1">
      <alignment vertical="top"/>
    </xf>
    <xf numFmtId="168" fontId="0" fillId="0" borderId="0" xfId="0" applyNumberFormat="1" applyAlignment="1">
      <alignment vertical="top"/>
    </xf>
    <xf numFmtId="43" fontId="0" fillId="0" borderId="0" xfId="0" applyNumberFormat="1"/>
    <xf numFmtId="0" fontId="0" fillId="0" borderId="2" xfId="0" applyBorder="1" applyAlignment="1">
      <alignment vertical="top"/>
    </xf>
    <xf numFmtId="43" fontId="0" fillId="0" borderId="2" xfId="1" applyFont="1" applyBorder="1" applyAlignment="1">
      <alignment vertical="top" wrapText="1"/>
    </xf>
    <xf numFmtId="43" fontId="0" fillId="0" borderId="2" xfId="0" applyNumberFormat="1" applyBorder="1" applyAlignment="1">
      <alignment horizontal="center" vertical="top" wrapText="1"/>
    </xf>
    <xf numFmtId="164" fontId="0" fillId="0" borderId="2" xfId="1" applyNumberFormat="1" applyFont="1" applyBorder="1" applyAlignment="1">
      <alignment vertical="top"/>
    </xf>
    <xf numFmtId="43" fontId="0" fillId="0" borderId="2" xfId="1" applyFont="1" applyBorder="1" applyAlignment="1">
      <alignment vertical="top"/>
    </xf>
    <xf numFmtId="168" fontId="0" fillId="0" borderId="2" xfId="0" applyNumberFormat="1" applyBorder="1" applyAlignment="1">
      <alignment vertical="top"/>
    </xf>
    <xf numFmtId="43" fontId="0" fillId="0" borderId="2" xfId="0" applyNumberFormat="1" applyBorder="1" applyAlignment="1">
      <alignment vertical="top"/>
    </xf>
    <xf numFmtId="43" fontId="8" fillId="0" borderId="2" xfId="0" applyNumberFormat="1" applyFont="1" applyBorder="1" applyAlignment="1">
      <alignment vertical="top"/>
    </xf>
    <xf numFmtId="0" fontId="8" fillId="0" borderId="0" xfId="0" applyFont="1"/>
    <xf numFmtId="43" fontId="0" fillId="0" borderId="2" xfId="1" applyFont="1" applyBorder="1"/>
    <xf numFmtId="0" fontId="8" fillId="0" borderId="2" xfId="0" applyFont="1" applyBorder="1"/>
    <xf numFmtId="0" fontId="9" fillId="0" borderId="2" xfId="0" applyFont="1" applyBorder="1"/>
    <xf numFmtId="0" fontId="0" fillId="0" borderId="2" xfId="0" applyFont="1" applyBorder="1"/>
    <xf numFmtId="0" fontId="0" fillId="0" borderId="2" xfId="0" applyFont="1" applyBorder="1" applyAlignment="1"/>
    <xf numFmtId="43" fontId="8" fillId="0" borderId="2" xfId="1" applyFont="1" applyBorder="1"/>
    <xf numFmtId="0" fontId="8" fillId="0" borderId="2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top"/>
    </xf>
    <xf numFmtId="0" fontId="10" fillId="0" borderId="2" xfId="0" applyFont="1" applyBorder="1" applyAlignment="1">
      <alignment horizontal="center" vertical="center" wrapText="1"/>
    </xf>
    <xf numFmtId="43" fontId="10" fillId="0" borderId="2" xfId="1" applyFont="1" applyBorder="1" applyAlignment="1">
      <alignment vertical="top"/>
    </xf>
    <xf numFmtId="0" fontId="10" fillId="0" borderId="0" xfId="0" applyFont="1" applyAlignment="1">
      <alignment vertical="top"/>
    </xf>
    <xf numFmtId="43" fontId="10" fillId="0" borderId="0" xfId="1" applyFont="1" applyAlignment="1">
      <alignment vertical="top"/>
    </xf>
    <xf numFmtId="0" fontId="12" fillId="0" borderId="0" xfId="2" applyFont="1" applyAlignment="1"/>
    <xf numFmtId="0" fontId="12" fillId="4" borderId="10" xfId="2" applyFont="1" applyFill="1" applyBorder="1" applyAlignment="1">
      <alignment horizontal="center" vertical="center" wrapText="1"/>
    </xf>
    <xf numFmtId="0" fontId="12" fillId="4" borderId="10" xfId="2" applyFont="1" applyFill="1" applyBorder="1" applyAlignment="1">
      <alignment vertical="center" wrapText="1"/>
    </xf>
    <xf numFmtId="44" fontId="12" fillId="4" borderId="10" xfId="5" applyFont="1" applyFill="1" applyBorder="1" applyAlignment="1">
      <alignment vertical="center" wrapText="1"/>
    </xf>
    <xf numFmtId="0" fontId="12" fillId="0" borderId="0" xfId="2" applyFont="1" applyAlignment="1">
      <alignment wrapText="1"/>
    </xf>
    <xf numFmtId="0" fontId="12" fillId="4" borderId="11" xfId="2" applyFont="1" applyFill="1" applyBorder="1" applyAlignment="1">
      <alignment vertical="center" wrapText="1"/>
    </xf>
    <xf numFmtId="44" fontId="12" fillId="4" borderId="10" xfId="4" applyFont="1" applyFill="1" applyBorder="1" applyAlignment="1">
      <alignment vertical="center" wrapText="1"/>
    </xf>
    <xf numFmtId="44" fontId="12" fillId="0" borderId="0" xfId="4" applyFont="1" applyAlignment="1">
      <alignment wrapText="1"/>
    </xf>
    <xf numFmtId="0" fontId="12" fillId="4" borderId="14" xfId="2" applyFont="1" applyFill="1" applyBorder="1" applyAlignment="1">
      <alignment horizontal="center" vertical="center" wrapText="1"/>
    </xf>
    <xf numFmtId="0" fontId="12" fillId="4" borderId="15" xfId="2" applyFont="1" applyFill="1" applyBorder="1" applyAlignment="1">
      <alignment vertical="center" wrapText="1"/>
    </xf>
    <xf numFmtId="44" fontId="12" fillId="4" borderId="14" xfId="4" applyFont="1" applyFill="1" applyBorder="1" applyAlignment="1">
      <alignment vertical="center" wrapText="1"/>
    </xf>
    <xf numFmtId="44" fontId="12" fillId="4" borderId="14" xfId="5" applyFont="1" applyFill="1" applyBorder="1" applyAlignment="1">
      <alignment vertical="center" wrapText="1"/>
    </xf>
    <xf numFmtId="0" fontId="12" fillId="4" borderId="20" xfId="2" applyFont="1" applyFill="1" applyBorder="1" applyAlignment="1">
      <alignment horizontal="center" vertical="center" wrapText="1"/>
    </xf>
    <xf numFmtId="0" fontId="12" fillId="4" borderId="21" xfId="2" applyFont="1" applyFill="1" applyBorder="1" applyAlignment="1">
      <alignment vertical="center" wrapText="1"/>
    </xf>
    <xf numFmtId="44" fontId="12" fillId="4" borderId="20" xfId="4" applyFont="1" applyFill="1" applyBorder="1" applyAlignment="1">
      <alignment vertical="center" wrapText="1"/>
    </xf>
    <xf numFmtId="44" fontId="12" fillId="4" borderId="20" xfId="5" applyFont="1" applyFill="1" applyBorder="1" applyAlignment="1">
      <alignment vertical="center" wrapText="1"/>
    </xf>
    <xf numFmtId="0" fontId="23" fillId="4" borderId="23" xfId="2" applyFont="1" applyFill="1" applyBorder="1" applyAlignment="1">
      <alignment horizontal="center" vertical="center" wrapText="1"/>
    </xf>
    <xf numFmtId="0" fontId="12" fillId="4" borderId="24" xfId="2" applyFont="1" applyFill="1" applyBorder="1" applyAlignment="1">
      <alignment horizontal="center" vertical="center" wrapText="1"/>
    </xf>
    <xf numFmtId="0" fontId="12" fillId="4" borderId="24" xfId="2" applyFont="1" applyFill="1" applyBorder="1" applyAlignment="1">
      <alignment vertical="center" wrapText="1"/>
    </xf>
    <xf numFmtId="44" fontId="12" fillId="4" borderId="24" xfId="4" applyFont="1" applyFill="1" applyBorder="1" applyAlignment="1">
      <alignment vertical="center" wrapText="1"/>
    </xf>
    <xf numFmtId="44" fontId="12" fillId="4" borderId="24" xfId="5" applyFont="1" applyFill="1" applyBorder="1" applyAlignment="1">
      <alignment vertical="center" wrapText="1"/>
    </xf>
    <xf numFmtId="0" fontId="12" fillId="4" borderId="14" xfId="2" applyFont="1" applyFill="1" applyBorder="1" applyAlignment="1">
      <alignment vertical="center" wrapText="1"/>
    </xf>
    <xf numFmtId="0" fontId="12" fillId="4" borderId="20" xfId="2" applyFont="1" applyFill="1" applyBorder="1" applyAlignment="1">
      <alignment vertical="center" wrapText="1"/>
    </xf>
    <xf numFmtId="0" fontId="11" fillId="0" borderId="0" xfId="2" applyFont="1" applyFill="1" applyBorder="1" applyAlignment="1">
      <alignment wrapText="1"/>
    </xf>
    <xf numFmtId="44" fontId="11" fillId="3" borderId="25" xfId="2" applyNumberFormat="1" applyFont="1" applyFill="1" applyBorder="1" applyAlignment="1">
      <alignment wrapText="1"/>
    </xf>
    <xf numFmtId="44" fontId="13" fillId="0" borderId="0" xfId="2" applyNumberFormat="1" applyFont="1" applyAlignment="1"/>
    <xf numFmtId="0" fontId="13" fillId="0" borderId="0" xfId="2" applyFont="1" applyAlignment="1"/>
    <xf numFmtId="0" fontId="13" fillId="4" borderId="30" xfId="2" applyFont="1" applyFill="1" applyBorder="1" applyAlignment="1">
      <alignment horizontal="center" vertical="center" wrapText="1"/>
    </xf>
    <xf numFmtId="0" fontId="13" fillId="4" borderId="20" xfId="2" applyFont="1" applyFill="1" applyBorder="1" applyAlignment="1">
      <alignment horizontal="center" vertical="center" wrapText="1"/>
    </xf>
    <xf numFmtId="44" fontId="13" fillId="4" borderId="20" xfId="4" applyFont="1" applyFill="1" applyBorder="1" applyAlignment="1">
      <alignment horizontal="center" vertical="center" wrapText="1"/>
    </xf>
    <xf numFmtId="0" fontId="13" fillId="4" borderId="31" xfId="2" applyFont="1" applyFill="1" applyBorder="1" applyAlignment="1">
      <alignment horizontal="center" vertical="center" wrapText="1"/>
    </xf>
    <xf numFmtId="44" fontId="12" fillId="4" borderId="32" xfId="5" applyFont="1" applyFill="1" applyBorder="1" applyAlignment="1">
      <alignment vertical="center" wrapText="1"/>
    </xf>
    <xf numFmtId="44" fontId="13" fillId="4" borderId="25" xfId="5" applyFont="1" applyFill="1" applyBorder="1" applyAlignment="1">
      <alignment horizontal="center" vertical="center" wrapText="1"/>
    </xf>
    <xf numFmtId="170" fontId="12" fillId="4" borderId="10" xfId="1" applyNumberFormat="1" applyFont="1" applyFill="1" applyBorder="1" applyAlignment="1">
      <alignment horizontal="center" vertical="center" wrapText="1"/>
    </xf>
    <xf numFmtId="170" fontId="13" fillId="4" borderId="20" xfId="1" applyNumberFormat="1" applyFont="1" applyFill="1" applyBorder="1" applyAlignment="1">
      <alignment horizontal="center" vertical="center" wrapText="1"/>
    </xf>
    <xf numFmtId="170" fontId="12" fillId="4" borderId="24" xfId="1" applyNumberFormat="1" applyFont="1" applyFill="1" applyBorder="1" applyAlignment="1">
      <alignment horizontal="center" vertical="center" wrapText="1"/>
    </xf>
    <xf numFmtId="170" fontId="12" fillId="4" borderId="14" xfId="1" applyNumberFormat="1" applyFont="1" applyFill="1" applyBorder="1" applyAlignment="1">
      <alignment horizontal="center" vertical="center" wrapText="1"/>
    </xf>
    <xf numFmtId="170" fontId="12" fillId="4" borderId="20" xfId="1" applyNumberFormat="1" applyFont="1" applyFill="1" applyBorder="1" applyAlignment="1">
      <alignment horizontal="center" vertical="center" wrapText="1"/>
    </xf>
    <xf numFmtId="170" fontId="12" fillId="0" borderId="0" xfId="1" applyNumberFormat="1" applyFont="1" applyAlignment="1">
      <alignment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2" fillId="0" borderId="8" xfId="2" applyBorder="1" applyAlignment="1">
      <alignment horizontal="center" vertical="center" wrapText="1"/>
    </xf>
    <xf numFmtId="0" fontId="2" fillId="0" borderId="9" xfId="2" applyBorder="1" applyAlignment="1">
      <alignment horizontal="center" vertical="center" wrapText="1"/>
    </xf>
    <xf numFmtId="0" fontId="2" fillId="0" borderId="9" xfId="2" applyBorder="1" applyAlignment="1"/>
    <xf numFmtId="0" fontId="3" fillId="2" borderId="5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8" fillId="0" borderId="3" xfId="0" applyFont="1" applyBorder="1" applyAlignment="1">
      <alignment horizontal="right" vertical="top"/>
    </xf>
    <xf numFmtId="0" fontId="8" fillId="0" borderId="5" xfId="0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13" fillId="4" borderId="13" xfId="2" applyFont="1" applyFill="1" applyBorder="1" applyAlignment="1">
      <alignment horizontal="center" vertical="center" wrapText="1"/>
    </xf>
    <xf numFmtId="0" fontId="13" fillId="4" borderId="17" xfId="2" applyFont="1" applyFill="1" applyBorder="1" applyAlignment="1">
      <alignment horizontal="center" vertical="center" wrapText="1"/>
    </xf>
    <xf numFmtId="0" fontId="13" fillId="4" borderId="19" xfId="2" applyFont="1" applyFill="1" applyBorder="1" applyAlignment="1">
      <alignment horizontal="center" vertical="center" wrapText="1"/>
    </xf>
    <xf numFmtId="44" fontId="13" fillId="4" borderId="16" xfId="5" applyFont="1" applyFill="1" applyBorder="1" applyAlignment="1">
      <alignment horizontal="center" vertical="center" wrapText="1"/>
    </xf>
    <xf numFmtId="44" fontId="13" fillId="4" borderId="18" xfId="5" applyFont="1" applyFill="1" applyBorder="1" applyAlignment="1">
      <alignment horizontal="center" vertical="center" wrapText="1"/>
    </xf>
    <xf numFmtId="44" fontId="13" fillId="4" borderId="22" xfId="5" applyFont="1" applyFill="1" applyBorder="1" applyAlignment="1">
      <alignment horizontal="center" vertical="center" wrapText="1"/>
    </xf>
    <xf numFmtId="0" fontId="11" fillId="3" borderId="3" xfId="2" applyFont="1" applyFill="1" applyBorder="1" applyAlignment="1">
      <alignment horizontal="center" wrapText="1"/>
    </xf>
    <xf numFmtId="0" fontId="11" fillId="3" borderId="5" xfId="2" applyFont="1" applyFill="1" applyBorder="1" applyAlignment="1">
      <alignment horizontal="center" wrapText="1"/>
    </xf>
    <xf numFmtId="0" fontId="11" fillId="3" borderId="26" xfId="2" applyFont="1" applyFill="1" applyBorder="1" applyAlignment="1">
      <alignment horizontal="center" wrapText="1"/>
    </xf>
    <xf numFmtId="0" fontId="11" fillId="3" borderId="27" xfId="2" applyFont="1" applyFill="1" applyBorder="1" applyAlignment="1">
      <alignment horizontal="center" wrapText="1"/>
    </xf>
    <xf numFmtId="0" fontId="11" fillId="3" borderId="28" xfId="2" applyFont="1" applyFill="1" applyBorder="1" applyAlignment="1">
      <alignment horizontal="center" wrapText="1"/>
    </xf>
    <xf numFmtId="0" fontId="11" fillId="3" borderId="29" xfId="2" applyFont="1" applyFill="1" applyBorder="1" applyAlignment="1">
      <alignment horizontal="center" wrapText="1"/>
    </xf>
    <xf numFmtId="0" fontId="23" fillId="4" borderId="13" xfId="2" applyFont="1" applyFill="1" applyBorder="1" applyAlignment="1">
      <alignment horizontal="center" vertical="center" wrapText="1"/>
    </xf>
    <xf numFmtId="0" fontId="23" fillId="4" borderId="17" xfId="2" applyFont="1" applyFill="1" applyBorder="1" applyAlignment="1">
      <alignment horizontal="center" vertical="center" wrapText="1"/>
    </xf>
    <xf numFmtId="0" fontId="23" fillId="4" borderId="19" xfId="2" applyFont="1" applyFill="1" applyBorder="1" applyAlignment="1">
      <alignment horizontal="center" vertical="center" wrapText="1"/>
    </xf>
  </cellXfs>
  <cellStyles count="25">
    <cellStyle name="Accent 1 1" xfId="6"/>
    <cellStyle name="Accent 2 1" xfId="7"/>
    <cellStyle name="Accent 3 1" xfId="8"/>
    <cellStyle name="Accent 4" xfId="9"/>
    <cellStyle name="Bad 1" xfId="10"/>
    <cellStyle name="Error 1" xfId="11"/>
    <cellStyle name="Footnote 1" xfId="12"/>
    <cellStyle name="Good 1" xfId="13"/>
    <cellStyle name="Heading 1 1" xfId="14"/>
    <cellStyle name="Heading 2 1" xfId="15"/>
    <cellStyle name="Heading 3" xfId="16"/>
    <cellStyle name="Moeda" xfId="4" builtinId="4"/>
    <cellStyle name="Moeda 2" xfId="5"/>
    <cellStyle name="Neutral 1" xfId="17"/>
    <cellStyle name="Normal" xfId="0" builtinId="0"/>
    <cellStyle name="Normal 2" xfId="2"/>
    <cellStyle name="Note 1" xfId="18"/>
    <cellStyle name="Resultado" xfId="19"/>
    <cellStyle name="Resultado2" xfId="20"/>
    <cellStyle name="Status 1" xfId="21"/>
    <cellStyle name="Text 1" xfId="22"/>
    <cellStyle name="Título1" xfId="23"/>
    <cellStyle name="Vírgula" xfId="1" builtinId="3"/>
    <cellStyle name="Vírgula 2" xfId="3"/>
    <cellStyle name="Warning 1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15" sqref="C15"/>
    </sheetView>
  </sheetViews>
  <sheetFormatPr defaultRowHeight="15" x14ac:dyDescent="0.25"/>
  <cols>
    <col min="1" max="1" width="38.7109375" customWidth="1"/>
    <col min="2" max="2" width="10.5703125" bestFit="1" customWidth="1"/>
    <col min="3" max="3" width="34.5703125" customWidth="1"/>
    <col min="4" max="4" width="26.85546875" bestFit="1" customWidth="1"/>
    <col min="5" max="5" width="14.42578125" customWidth="1"/>
    <col min="6" max="8" width="18.28515625" customWidth="1"/>
  </cols>
  <sheetData>
    <row r="1" spans="1:4" x14ac:dyDescent="0.25">
      <c r="A1" s="53" t="s">
        <v>520</v>
      </c>
    </row>
    <row r="2" spans="1:4" x14ac:dyDescent="0.25">
      <c r="A2" t="s">
        <v>0</v>
      </c>
    </row>
    <row r="3" spans="1:4" x14ac:dyDescent="0.25">
      <c r="A3" s="56" t="s">
        <v>458</v>
      </c>
      <c r="D3" s="1"/>
    </row>
    <row r="4" spans="1:4" x14ac:dyDescent="0.25">
      <c r="A4" s="55" t="s">
        <v>459</v>
      </c>
      <c r="C4" s="4"/>
    </row>
    <row r="5" spans="1:4" x14ac:dyDescent="0.25">
      <c r="A5" s="57" t="s">
        <v>456</v>
      </c>
      <c r="B5" s="54">
        <v>5</v>
      </c>
      <c r="C5" s="5"/>
      <c r="D5" s="1"/>
    </row>
    <row r="6" spans="1:4" x14ac:dyDescent="0.25">
      <c r="A6" s="57" t="s">
        <v>457</v>
      </c>
      <c r="B6" s="54">
        <v>5</v>
      </c>
      <c r="C6" s="4"/>
    </row>
    <row r="7" spans="1:4" x14ac:dyDescent="0.25">
      <c r="A7" s="57" t="s">
        <v>5</v>
      </c>
      <c r="B7" s="54">
        <v>23507</v>
      </c>
      <c r="C7" s="6"/>
      <c r="D7" s="44"/>
    </row>
    <row r="8" spans="1:4" x14ac:dyDescent="0.25">
      <c r="A8" s="58" t="s">
        <v>521</v>
      </c>
      <c r="B8" s="54">
        <f>B7/B5</f>
        <v>4701.3999999999996</v>
      </c>
    </row>
    <row r="9" spans="1:4" x14ac:dyDescent="0.25">
      <c r="A9" s="58" t="s">
        <v>522</v>
      </c>
      <c r="B9" s="54">
        <f>B8/B6</f>
        <v>940.28</v>
      </c>
      <c r="D9" s="44"/>
    </row>
    <row r="10" spans="1:4" x14ac:dyDescent="0.25">
      <c r="A10" s="57" t="s">
        <v>523</v>
      </c>
      <c r="B10" s="54">
        <v>0.19</v>
      </c>
    </row>
    <row r="11" spans="1:4" x14ac:dyDescent="0.25">
      <c r="A11" s="57" t="s">
        <v>524</v>
      </c>
      <c r="B11" s="54">
        <f>B7*B10</f>
        <v>4466.33</v>
      </c>
      <c r="C11" s="3"/>
    </row>
    <row r="12" spans="1:4" x14ac:dyDescent="0.25">
      <c r="A12" s="57" t="s">
        <v>453</v>
      </c>
      <c r="B12" s="54">
        <f>B11/B6</f>
        <v>893.26599999999996</v>
      </c>
    </row>
    <row r="13" spans="1:4" x14ac:dyDescent="0.25">
      <c r="A13" s="55" t="s">
        <v>454</v>
      </c>
      <c r="B13" s="59">
        <f>B12/5</f>
        <v>178.6532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483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484</v>
      </c>
      <c r="F4" s="62" t="s">
        <v>485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77</v>
      </c>
      <c r="B5" s="45" t="s">
        <v>407</v>
      </c>
      <c r="C5" s="46">
        <v>146</v>
      </c>
      <c r="D5" s="47">
        <f>IF(C5/940.28&gt;0.5,C5/940.28,0.5)</f>
        <v>0.5</v>
      </c>
      <c r="E5" s="48">
        <v>200</v>
      </c>
      <c r="F5" s="48">
        <v>190</v>
      </c>
      <c r="G5" s="48">
        <f>ROUND(F5/60,1)</f>
        <v>3.2</v>
      </c>
      <c r="H5" s="49">
        <f t="shared" ref="H5" si="0">IFERROR(E5/G5,0)</f>
        <v>62.5</v>
      </c>
      <c r="I5" s="50">
        <f>E5*2</f>
        <v>400</v>
      </c>
      <c r="J5" s="50">
        <f>G5*2</f>
        <v>6.4</v>
      </c>
      <c r="K5" s="51">
        <f>IF(D5+J5&gt;1,D5+J5,1)</f>
        <v>6.9</v>
      </c>
      <c r="L5" s="51">
        <f>178.65*K5</f>
        <v>1232.6850000000002</v>
      </c>
      <c r="M5" s="63">
        <f t="shared" ref="M5:M18" si="1">ROUND(L5/C5,2)</f>
        <v>8.44</v>
      </c>
    </row>
    <row r="6" spans="1:13" x14ac:dyDescent="0.25">
      <c r="A6" s="45">
        <v>78</v>
      </c>
      <c r="B6" s="45" t="s">
        <v>481</v>
      </c>
      <c r="C6" s="46">
        <v>44</v>
      </c>
      <c r="D6" s="47">
        <f t="shared" ref="D6:D18" si="2">IF(C6/940.28&gt;0.5,C6/940.28,0.5)</f>
        <v>0.5</v>
      </c>
      <c r="E6" s="48">
        <v>62</v>
      </c>
      <c r="F6" s="48">
        <v>66</v>
      </c>
      <c r="G6" s="48">
        <f t="shared" ref="G6:G18" si="3">ROUND(F6/60,1)</f>
        <v>1.1000000000000001</v>
      </c>
      <c r="H6" s="49">
        <f>IFERROR(E6/G6,0)</f>
        <v>56.36363636363636</v>
      </c>
      <c r="I6" s="50">
        <f t="shared" ref="I6:I18" si="4">E6*2</f>
        <v>124</v>
      </c>
      <c r="J6" s="50">
        <f t="shared" ref="J6:J18" si="5">G6*2</f>
        <v>2.2000000000000002</v>
      </c>
      <c r="K6" s="51">
        <f t="shared" ref="K6:K18" si="6">IF(D6+J6&gt;1,D6+J6,1)</f>
        <v>2.7</v>
      </c>
      <c r="L6" s="51">
        <f t="shared" ref="L6:L18" si="7">178.65*K6</f>
        <v>482.35500000000008</v>
      </c>
      <c r="M6" s="63">
        <f t="shared" si="1"/>
        <v>10.96</v>
      </c>
    </row>
    <row r="7" spans="1:13" x14ac:dyDescent="0.25">
      <c r="A7" s="45">
        <v>79</v>
      </c>
      <c r="B7" s="45" t="s">
        <v>328</v>
      </c>
      <c r="C7" s="46">
        <v>234.24</v>
      </c>
      <c r="D7" s="47">
        <f t="shared" si="2"/>
        <v>0.5</v>
      </c>
      <c r="E7" s="48">
        <v>45.3</v>
      </c>
      <c r="F7" s="48">
        <v>46</v>
      </c>
      <c r="G7" s="48">
        <f t="shared" si="3"/>
        <v>0.8</v>
      </c>
      <c r="H7" s="49">
        <f t="shared" ref="H7:H18" si="8">IFERROR(E7/G7,0)</f>
        <v>56.624999999999993</v>
      </c>
      <c r="I7" s="50">
        <f t="shared" si="4"/>
        <v>90.6</v>
      </c>
      <c r="J7" s="50">
        <f t="shared" si="5"/>
        <v>1.6</v>
      </c>
      <c r="K7" s="51">
        <f t="shared" si="6"/>
        <v>2.1</v>
      </c>
      <c r="L7" s="51">
        <f t="shared" si="7"/>
        <v>375.16500000000002</v>
      </c>
      <c r="M7" s="63">
        <f t="shared" si="1"/>
        <v>1.6</v>
      </c>
    </row>
    <row r="8" spans="1:13" x14ac:dyDescent="0.25">
      <c r="A8" s="45">
        <v>80</v>
      </c>
      <c r="B8" s="45" t="s">
        <v>482</v>
      </c>
      <c r="C8" s="46">
        <v>100</v>
      </c>
      <c r="D8" s="47">
        <f t="shared" si="2"/>
        <v>0.5</v>
      </c>
      <c r="E8" s="48">
        <v>35.9</v>
      </c>
      <c r="F8" s="48">
        <v>39</v>
      </c>
      <c r="G8" s="48">
        <f t="shared" si="3"/>
        <v>0.7</v>
      </c>
      <c r="H8" s="49">
        <f t="shared" si="8"/>
        <v>51.285714285714285</v>
      </c>
      <c r="I8" s="50">
        <f t="shared" si="4"/>
        <v>71.8</v>
      </c>
      <c r="J8" s="50">
        <f t="shared" si="5"/>
        <v>1.4</v>
      </c>
      <c r="K8" s="51">
        <f t="shared" si="6"/>
        <v>1.9</v>
      </c>
      <c r="L8" s="51">
        <f t="shared" si="7"/>
        <v>339.435</v>
      </c>
      <c r="M8" s="63">
        <f t="shared" si="1"/>
        <v>3.39</v>
      </c>
    </row>
    <row r="9" spans="1:13" x14ac:dyDescent="0.25">
      <c r="A9" s="45">
        <v>81</v>
      </c>
      <c r="B9" s="45" t="s">
        <v>224</v>
      </c>
      <c r="C9" s="46">
        <v>292.58</v>
      </c>
      <c r="D9" s="47">
        <f t="shared" si="2"/>
        <v>0.5</v>
      </c>
      <c r="E9" s="48">
        <v>269</v>
      </c>
      <c r="F9" s="48">
        <f>180+31</f>
        <v>211</v>
      </c>
      <c r="G9" s="48">
        <f t="shared" si="3"/>
        <v>3.5</v>
      </c>
      <c r="H9" s="49">
        <f t="shared" si="8"/>
        <v>76.857142857142861</v>
      </c>
      <c r="I9" s="50">
        <f t="shared" si="4"/>
        <v>538</v>
      </c>
      <c r="J9" s="50">
        <f t="shared" si="5"/>
        <v>7</v>
      </c>
      <c r="K9" s="51">
        <f t="shared" si="6"/>
        <v>7.5</v>
      </c>
      <c r="L9" s="51">
        <f t="shared" si="7"/>
        <v>1339.875</v>
      </c>
      <c r="M9" s="63">
        <f t="shared" si="1"/>
        <v>4.58</v>
      </c>
    </row>
    <row r="10" spans="1:13" x14ac:dyDescent="0.25">
      <c r="A10" s="45">
        <v>82</v>
      </c>
      <c r="B10" s="45" t="s">
        <v>533</v>
      </c>
      <c r="C10" s="46">
        <v>430.26</v>
      </c>
      <c r="D10" s="47">
        <f t="shared" si="2"/>
        <v>0.5</v>
      </c>
      <c r="E10" s="48">
        <v>0</v>
      </c>
      <c r="F10" s="48">
        <v>20</v>
      </c>
      <c r="G10" s="48">
        <f t="shared" si="3"/>
        <v>0.3</v>
      </c>
      <c r="H10" s="49">
        <f t="shared" si="8"/>
        <v>0</v>
      </c>
      <c r="I10" s="50">
        <f t="shared" si="4"/>
        <v>0</v>
      </c>
      <c r="J10" s="50">
        <f t="shared" si="5"/>
        <v>0.6</v>
      </c>
      <c r="K10" s="51">
        <f t="shared" si="6"/>
        <v>1.1000000000000001</v>
      </c>
      <c r="L10" s="51">
        <f t="shared" si="7"/>
        <v>196.51500000000001</v>
      </c>
      <c r="M10" s="63">
        <f t="shared" si="1"/>
        <v>0.46</v>
      </c>
    </row>
    <row r="11" spans="1:13" x14ac:dyDescent="0.25">
      <c r="A11" s="45">
        <v>83</v>
      </c>
      <c r="B11" s="45" t="s">
        <v>334</v>
      </c>
      <c r="C11" s="46">
        <v>24</v>
      </c>
      <c r="D11" s="47">
        <f t="shared" si="2"/>
        <v>0.5</v>
      </c>
      <c r="E11" s="48">
        <v>25.4</v>
      </c>
      <c r="F11" s="48">
        <v>31</v>
      </c>
      <c r="G11" s="48">
        <f>ROUND(F11/60,1)</f>
        <v>0.5</v>
      </c>
      <c r="H11" s="49">
        <f>IFERROR(E11/G11,0)</f>
        <v>50.8</v>
      </c>
      <c r="I11" s="50">
        <f>E11*2</f>
        <v>50.8</v>
      </c>
      <c r="J11" s="50">
        <f>G11*2</f>
        <v>1</v>
      </c>
      <c r="K11" s="51">
        <f t="shared" si="6"/>
        <v>1.5</v>
      </c>
      <c r="L11" s="51">
        <f t="shared" si="7"/>
        <v>267.97500000000002</v>
      </c>
      <c r="M11" s="63">
        <f t="shared" si="1"/>
        <v>11.17</v>
      </c>
    </row>
    <row r="12" spans="1:13" x14ac:dyDescent="0.25">
      <c r="A12" s="45">
        <v>84</v>
      </c>
      <c r="B12" s="45" t="s">
        <v>336</v>
      </c>
      <c r="C12" s="46">
        <v>28.45</v>
      </c>
      <c r="D12" s="47">
        <f t="shared" si="2"/>
        <v>0.5</v>
      </c>
      <c r="E12" s="48">
        <v>11.1</v>
      </c>
      <c r="F12" s="48">
        <v>21</v>
      </c>
      <c r="G12" s="48">
        <f t="shared" si="3"/>
        <v>0.4</v>
      </c>
      <c r="H12" s="49">
        <f t="shared" si="8"/>
        <v>27.749999999999996</v>
      </c>
      <c r="I12" s="50">
        <f t="shared" si="4"/>
        <v>22.2</v>
      </c>
      <c r="J12" s="50">
        <f t="shared" si="5"/>
        <v>0.8</v>
      </c>
      <c r="K12" s="51">
        <f t="shared" si="6"/>
        <v>1.3</v>
      </c>
      <c r="L12" s="51">
        <f t="shared" si="7"/>
        <v>232.245</v>
      </c>
      <c r="M12" s="63">
        <f t="shared" si="1"/>
        <v>8.16</v>
      </c>
    </row>
    <row r="13" spans="1:13" x14ac:dyDescent="0.25">
      <c r="A13" s="45">
        <v>85</v>
      </c>
      <c r="B13" s="45" t="s">
        <v>229</v>
      </c>
      <c r="C13" s="46">
        <v>18</v>
      </c>
      <c r="D13" s="47">
        <f t="shared" si="2"/>
        <v>0.5</v>
      </c>
      <c r="E13" s="48">
        <v>247</v>
      </c>
      <c r="F13" s="48">
        <f>180+24</f>
        <v>204</v>
      </c>
      <c r="G13" s="48">
        <f t="shared" si="3"/>
        <v>3.4</v>
      </c>
      <c r="H13" s="49">
        <f t="shared" si="8"/>
        <v>72.64705882352942</v>
      </c>
      <c r="I13" s="50">
        <f t="shared" si="4"/>
        <v>494</v>
      </c>
      <c r="J13" s="50">
        <f t="shared" si="5"/>
        <v>6.8</v>
      </c>
      <c r="K13" s="51">
        <f t="shared" si="6"/>
        <v>7.3</v>
      </c>
      <c r="L13" s="51">
        <f t="shared" si="7"/>
        <v>1304.145</v>
      </c>
      <c r="M13" s="63">
        <f t="shared" si="1"/>
        <v>72.45</v>
      </c>
    </row>
    <row r="14" spans="1:13" x14ac:dyDescent="0.25">
      <c r="A14" s="45">
        <v>86</v>
      </c>
      <c r="B14" s="45" t="s">
        <v>311</v>
      </c>
      <c r="C14" s="46">
        <v>117.64</v>
      </c>
      <c r="D14" s="47">
        <f t="shared" si="2"/>
        <v>0.5</v>
      </c>
      <c r="E14" s="48">
        <v>86.6</v>
      </c>
      <c r="F14" s="48">
        <v>84</v>
      </c>
      <c r="G14" s="48">
        <f t="shared" si="3"/>
        <v>1.4</v>
      </c>
      <c r="H14" s="49">
        <f t="shared" si="8"/>
        <v>61.857142857142854</v>
      </c>
      <c r="I14" s="50">
        <f t="shared" si="4"/>
        <v>173.2</v>
      </c>
      <c r="J14" s="50">
        <f t="shared" si="5"/>
        <v>2.8</v>
      </c>
      <c r="K14" s="51">
        <f t="shared" si="6"/>
        <v>3.3</v>
      </c>
      <c r="L14" s="51">
        <f t="shared" si="7"/>
        <v>589.54499999999996</v>
      </c>
      <c r="M14" s="63">
        <f t="shared" si="1"/>
        <v>5.01</v>
      </c>
    </row>
    <row r="15" spans="1:13" x14ac:dyDescent="0.25">
      <c r="A15" s="45">
        <v>87</v>
      </c>
      <c r="B15" s="45" t="s">
        <v>231</v>
      </c>
      <c r="C15" s="46">
        <v>136.84</v>
      </c>
      <c r="D15" s="47">
        <f t="shared" si="2"/>
        <v>0.5</v>
      </c>
      <c r="E15" s="48">
        <v>185</v>
      </c>
      <c r="F15" s="48">
        <f>120+38</f>
        <v>158</v>
      </c>
      <c r="G15" s="48">
        <f t="shared" si="3"/>
        <v>2.6</v>
      </c>
      <c r="H15" s="49">
        <f t="shared" si="8"/>
        <v>71.153846153846146</v>
      </c>
      <c r="I15" s="50">
        <f t="shared" si="4"/>
        <v>370</v>
      </c>
      <c r="J15" s="50">
        <f t="shared" si="5"/>
        <v>5.2</v>
      </c>
      <c r="K15" s="51">
        <f t="shared" si="6"/>
        <v>5.7</v>
      </c>
      <c r="L15" s="51">
        <f t="shared" si="7"/>
        <v>1018.3050000000001</v>
      </c>
      <c r="M15" s="63">
        <f t="shared" si="1"/>
        <v>7.44</v>
      </c>
    </row>
    <row r="16" spans="1:13" x14ac:dyDescent="0.25">
      <c r="A16" s="45">
        <v>88</v>
      </c>
      <c r="B16" s="45" t="s">
        <v>238</v>
      </c>
      <c r="C16" s="46">
        <v>20</v>
      </c>
      <c r="D16" s="47">
        <f t="shared" si="2"/>
        <v>0.5</v>
      </c>
      <c r="E16" s="48">
        <v>226</v>
      </c>
      <c r="F16" s="48">
        <f>180+31</f>
        <v>211</v>
      </c>
      <c r="G16" s="48">
        <f t="shared" si="3"/>
        <v>3.5</v>
      </c>
      <c r="H16" s="49">
        <f t="shared" si="8"/>
        <v>64.571428571428569</v>
      </c>
      <c r="I16" s="50">
        <f t="shared" si="4"/>
        <v>452</v>
      </c>
      <c r="J16" s="50">
        <f t="shared" si="5"/>
        <v>7</v>
      </c>
      <c r="K16" s="51">
        <f t="shared" si="6"/>
        <v>7.5</v>
      </c>
      <c r="L16" s="51">
        <f t="shared" si="7"/>
        <v>1339.875</v>
      </c>
      <c r="M16" s="63">
        <f t="shared" si="1"/>
        <v>66.989999999999995</v>
      </c>
    </row>
    <row r="17" spans="1:13" x14ac:dyDescent="0.25">
      <c r="A17" s="45">
        <v>89</v>
      </c>
      <c r="B17" s="45" t="s">
        <v>374</v>
      </c>
      <c r="C17" s="46">
        <v>34</v>
      </c>
      <c r="D17" s="47">
        <f t="shared" si="2"/>
        <v>0.5</v>
      </c>
      <c r="E17" s="48">
        <v>169</v>
      </c>
      <c r="F17" s="48">
        <f>120+32</f>
        <v>152</v>
      </c>
      <c r="G17" s="48">
        <f t="shared" si="3"/>
        <v>2.5</v>
      </c>
      <c r="H17" s="49">
        <f t="shared" si="8"/>
        <v>67.599999999999994</v>
      </c>
      <c r="I17" s="50">
        <f t="shared" si="4"/>
        <v>338</v>
      </c>
      <c r="J17" s="50">
        <f t="shared" si="5"/>
        <v>5</v>
      </c>
      <c r="K17" s="51">
        <f t="shared" si="6"/>
        <v>5.5</v>
      </c>
      <c r="L17" s="51">
        <f t="shared" si="7"/>
        <v>982.57500000000005</v>
      </c>
      <c r="M17" s="63">
        <f t="shared" si="1"/>
        <v>28.9</v>
      </c>
    </row>
    <row r="18" spans="1:13" x14ac:dyDescent="0.25">
      <c r="A18" s="45">
        <v>90</v>
      </c>
      <c r="B18" s="45" t="s">
        <v>341</v>
      </c>
      <c r="C18" s="46">
        <v>23</v>
      </c>
      <c r="D18" s="47">
        <f t="shared" si="2"/>
        <v>0.5</v>
      </c>
      <c r="E18" s="48">
        <v>112</v>
      </c>
      <c r="F18" s="48">
        <v>93</v>
      </c>
      <c r="G18" s="48">
        <f t="shared" si="3"/>
        <v>1.6</v>
      </c>
      <c r="H18" s="49">
        <f t="shared" si="8"/>
        <v>70</v>
      </c>
      <c r="I18" s="50">
        <f t="shared" si="4"/>
        <v>224</v>
      </c>
      <c r="J18" s="50">
        <f t="shared" si="5"/>
        <v>3.2</v>
      </c>
      <c r="K18" s="51">
        <f t="shared" si="6"/>
        <v>3.7</v>
      </c>
      <c r="L18" s="51">
        <f t="shared" si="7"/>
        <v>661.00500000000011</v>
      </c>
      <c r="M18" s="63">
        <f t="shared" si="1"/>
        <v>28.74</v>
      </c>
    </row>
    <row r="19" spans="1:13" x14ac:dyDescent="0.25">
      <c r="D19" s="12"/>
      <c r="K19" s="10"/>
      <c r="M19" s="64"/>
    </row>
    <row r="20" spans="1:13" x14ac:dyDescent="0.25">
      <c r="D20" s="12"/>
      <c r="K20" s="10"/>
      <c r="M20" s="64"/>
    </row>
    <row r="21" spans="1:13" x14ac:dyDescent="0.25">
      <c r="D21" s="12"/>
      <c r="K21" s="10"/>
      <c r="M21" s="64"/>
    </row>
    <row r="22" spans="1:13" x14ac:dyDescent="0.25">
      <c r="D22" s="12"/>
      <c r="K22" s="10"/>
      <c r="M22" s="64"/>
    </row>
    <row r="23" spans="1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478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479</v>
      </c>
      <c r="F4" s="62" t="s">
        <v>480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91</v>
      </c>
      <c r="B5" s="45" t="s">
        <v>95</v>
      </c>
      <c r="C5" s="46">
        <v>250</v>
      </c>
      <c r="D5" s="47">
        <f>IF(C5/940.28&gt;0.5,C5/940.28,0.5)</f>
        <v>0.5</v>
      </c>
      <c r="E5" s="48">
        <v>21.2</v>
      </c>
      <c r="F5" s="48">
        <v>26</v>
      </c>
      <c r="G5" s="48">
        <f>ROUND(F5/60,1)</f>
        <v>0.4</v>
      </c>
      <c r="H5" s="49">
        <f t="shared" ref="H5" si="0">IFERROR(E5/G5,0)</f>
        <v>52.999999999999993</v>
      </c>
      <c r="I5" s="50">
        <f>E5*2</f>
        <v>42.4</v>
      </c>
      <c r="J5" s="50">
        <f>G5*2</f>
        <v>0.8</v>
      </c>
      <c r="K5" s="51">
        <f>IF(D5+J5&gt;1,D5+J5,1)</f>
        <v>1.3</v>
      </c>
      <c r="L5" s="51">
        <f>178.65*K5</f>
        <v>232.245</v>
      </c>
      <c r="M5" s="63">
        <f t="shared" ref="M5:M18" si="1">ROUND(L5/C5,2)</f>
        <v>0.93</v>
      </c>
    </row>
    <row r="6" spans="1:13" x14ac:dyDescent="0.25">
      <c r="A6" s="45">
        <v>92</v>
      </c>
      <c r="B6" s="45" t="s">
        <v>97</v>
      </c>
      <c r="C6" s="46">
        <v>105</v>
      </c>
      <c r="D6" s="47">
        <f t="shared" ref="D6:D22" si="2">IF(C6/940.28&gt;0.5,C6/940.28,0.5)</f>
        <v>0.5</v>
      </c>
      <c r="E6" s="48">
        <v>85.6</v>
      </c>
      <c r="F6" s="48">
        <v>79</v>
      </c>
      <c r="G6" s="48">
        <f t="shared" ref="G6:G22" si="3">ROUND(F6/60,1)</f>
        <v>1.3</v>
      </c>
      <c r="H6" s="49">
        <f>IFERROR(E6/G6,0)</f>
        <v>65.84615384615384</v>
      </c>
      <c r="I6" s="50">
        <f t="shared" ref="I6:I22" si="4">E6*2</f>
        <v>171.2</v>
      </c>
      <c r="J6" s="50">
        <f t="shared" ref="J6:J22" si="5">G6*2</f>
        <v>2.6</v>
      </c>
      <c r="K6" s="51">
        <f t="shared" ref="K6:K22" si="6">IF(D6+J6&gt;1,D6+J6,1)</f>
        <v>3.1</v>
      </c>
      <c r="L6" s="51">
        <f t="shared" ref="L6:L22" si="7">178.65*K6</f>
        <v>553.81500000000005</v>
      </c>
      <c r="M6" s="63">
        <f t="shared" si="1"/>
        <v>5.27</v>
      </c>
    </row>
    <row r="7" spans="1:13" x14ac:dyDescent="0.25">
      <c r="A7" s="45">
        <v>93</v>
      </c>
      <c r="B7" s="45" t="s">
        <v>98</v>
      </c>
      <c r="C7" s="46">
        <v>191.92</v>
      </c>
      <c r="D7" s="47">
        <f t="shared" si="2"/>
        <v>0.5</v>
      </c>
      <c r="E7" s="48">
        <v>122</v>
      </c>
      <c r="F7" s="48">
        <v>112</v>
      </c>
      <c r="G7" s="48">
        <f t="shared" si="3"/>
        <v>1.9</v>
      </c>
      <c r="H7" s="49">
        <f t="shared" ref="H7:H22" si="8">IFERROR(E7/G7,0)</f>
        <v>64.21052631578948</v>
      </c>
      <c r="I7" s="50">
        <f t="shared" si="4"/>
        <v>244</v>
      </c>
      <c r="J7" s="50">
        <f t="shared" si="5"/>
        <v>3.8</v>
      </c>
      <c r="K7" s="51">
        <f t="shared" si="6"/>
        <v>4.3</v>
      </c>
      <c r="L7" s="51">
        <f t="shared" si="7"/>
        <v>768.19499999999994</v>
      </c>
      <c r="M7" s="63">
        <f t="shared" si="1"/>
        <v>4</v>
      </c>
    </row>
    <row r="8" spans="1:13" x14ac:dyDescent="0.25">
      <c r="A8" s="45">
        <v>94</v>
      </c>
      <c r="B8" s="45" t="s">
        <v>99</v>
      </c>
      <c r="C8" s="46">
        <v>79</v>
      </c>
      <c r="D8" s="47">
        <f t="shared" si="2"/>
        <v>0.5</v>
      </c>
      <c r="E8" s="48">
        <v>162</v>
      </c>
      <c r="F8" s="48">
        <f>120+47</f>
        <v>167</v>
      </c>
      <c r="G8" s="48">
        <f t="shared" si="3"/>
        <v>2.8</v>
      </c>
      <c r="H8" s="49">
        <f t="shared" si="8"/>
        <v>57.857142857142861</v>
      </c>
      <c r="I8" s="50">
        <f t="shared" si="4"/>
        <v>324</v>
      </c>
      <c r="J8" s="50">
        <f t="shared" si="5"/>
        <v>5.6</v>
      </c>
      <c r="K8" s="51">
        <f t="shared" si="6"/>
        <v>6.1</v>
      </c>
      <c r="L8" s="51">
        <f t="shared" si="7"/>
        <v>1089.7649999999999</v>
      </c>
      <c r="M8" s="63">
        <f t="shared" si="1"/>
        <v>13.79</v>
      </c>
    </row>
    <row r="9" spans="1:13" x14ac:dyDescent="0.25">
      <c r="A9" s="45">
        <v>95</v>
      </c>
      <c r="B9" s="45" t="s">
        <v>100</v>
      </c>
      <c r="C9" s="46">
        <v>33.78</v>
      </c>
      <c r="D9" s="47">
        <f t="shared" si="2"/>
        <v>0.5</v>
      </c>
      <c r="E9" s="48">
        <v>42.6</v>
      </c>
      <c r="F9" s="48">
        <v>51</v>
      </c>
      <c r="G9" s="48">
        <f t="shared" si="3"/>
        <v>0.9</v>
      </c>
      <c r="H9" s="49">
        <f t="shared" si="8"/>
        <v>47.333333333333336</v>
      </c>
      <c r="I9" s="50">
        <f t="shared" si="4"/>
        <v>85.2</v>
      </c>
      <c r="J9" s="50">
        <f t="shared" si="5"/>
        <v>1.8</v>
      </c>
      <c r="K9" s="51">
        <f t="shared" si="6"/>
        <v>2.2999999999999998</v>
      </c>
      <c r="L9" s="51">
        <f t="shared" si="7"/>
        <v>410.89499999999998</v>
      </c>
      <c r="M9" s="63">
        <f t="shared" si="1"/>
        <v>12.16</v>
      </c>
    </row>
    <row r="10" spans="1:13" x14ac:dyDescent="0.25">
      <c r="A10" s="45">
        <v>96</v>
      </c>
      <c r="B10" s="45" t="s">
        <v>103</v>
      </c>
      <c r="C10" s="46">
        <v>298</v>
      </c>
      <c r="D10" s="47">
        <f t="shared" si="2"/>
        <v>0.5</v>
      </c>
      <c r="E10" s="48">
        <v>141</v>
      </c>
      <c r="F10" s="48">
        <v>119</v>
      </c>
      <c r="G10" s="48">
        <f t="shared" si="3"/>
        <v>2</v>
      </c>
      <c r="H10" s="49">
        <f t="shared" si="8"/>
        <v>70.5</v>
      </c>
      <c r="I10" s="50">
        <f t="shared" si="4"/>
        <v>282</v>
      </c>
      <c r="J10" s="50">
        <f t="shared" si="5"/>
        <v>4</v>
      </c>
      <c r="K10" s="51">
        <f t="shared" si="6"/>
        <v>4.5</v>
      </c>
      <c r="L10" s="51">
        <f t="shared" si="7"/>
        <v>803.92500000000007</v>
      </c>
      <c r="M10" s="63">
        <f t="shared" si="1"/>
        <v>2.7</v>
      </c>
    </row>
    <row r="11" spans="1:13" x14ac:dyDescent="0.25">
      <c r="A11" s="45">
        <v>97</v>
      </c>
      <c r="B11" s="45" t="s">
        <v>105</v>
      </c>
      <c r="C11" s="46">
        <v>32.68</v>
      </c>
      <c r="D11" s="47">
        <f t="shared" si="2"/>
        <v>0.5</v>
      </c>
      <c r="E11" s="48">
        <v>39.5</v>
      </c>
      <c r="F11" s="48">
        <v>48</v>
      </c>
      <c r="G11" s="48">
        <f>ROUND(F11/60,1)</f>
        <v>0.8</v>
      </c>
      <c r="H11" s="49">
        <f>IFERROR(E11/G11,0)</f>
        <v>49.375</v>
      </c>
      <c r="I11" s="50">
        <f>E11*2</f>
        <v>79</v>
      </c>
      <c r="J11" s="50">
        <f>G11*2</f>
        <v>1.6</v>
      </c>
      <c r="K11" s="51">
        <f t="shared" si="6"/>
        <v>2.1</v>
      </c>
      <c r="L11" s="51">
        <f t="shared" si="7"/>
        <v>375.16500000000002</v>
      </c>
      <c r="M11" s="63">
        <f t="shared" si="1"/>
        <v>11.48</v>
      </c>
    </row>
    <row r="12" spans="1:13" x14ac:dyDescent="0.25">
      <c r="A12" s="45">
        <v>98</v>
      </c>
      <c r="B12" s="45" t="s">
        <v>105</v>
      </c>
      <c r="C12" s="46">
        <v>30</v>
      </c>
      <c r="D12" s="47">
        <f t="shared" si="2"/>
        <v>0.5</v>
      </c>
      <c r="E12" s="48">
        <v>39.5</v>
      </c>
      <c r="F12" s="48">
        <v>48</v>
      </c>
      <c r="G12" s="48">
        <f t="shared" si="3"/>
        <v>0.8</v>
      </c>
      <c r="H12" s="49">
        <f t="shared" si="8"/>
        <v>49.375</v>
      </c>
      <c r="I12" s="50">
        <f t="shared" si="4"/>
        <v>79</v>
      </c>
      <c r="J12" s="50">
        <f t="shared" si="5"/>
        <v>1.6</v>
      </c>
      <c r="K12" s="51">
        <f t="shared" si="6"/>
        <v>2.1</v>
      </c>
      <c r="L12" s="51">
        <f t="shared" si="7"/>
        <v>375.16500000000002</v>
      </c>
      <c r="M12" s="63">
        <f t="shared" si="1"/>
        <v>12.51</v>
      </c>
    </row>
    <row r="13" spans="1:13" x14ac:dyDescent="0.25">
      <c r="A13" s="45">
        <v>99</v>
      </c>
      <c r="B13" s="45" t="s">
        <v>109</v>
      </c>
      <c r="C13" s="46">
        <v>783.9</v>
      </c>
      <c r="D13" s="47">
        <f t="shared" si="2"/>
        <v>0.83368783766537624</v>
      </c>
      <c r="E13" s="48">
        <v>32</v>
      </c>
      <c r="F13" s="48">
        <v>47</v>
      </c>
      <c r="G13" s="48">
        <f t="shared" si="3"/>
        <v>0.8</v>
      </c>
      <c r="H13" s="49">
        <f t="shared" si="8"/>
        <v>40</v>
      </c>
      <c r="I13" s="50">
        <f t="shared" si="4"/>
        <v>64</v>
      </c>
      <c r="J13" s="50">
        <f t="shared" si="5"/>
        <v>1.6</v>
      </c>
      <c r="K13" s="51">
        <f t="shared" si="6"/>
        <v>2.4336878376653761</v>
      </c>
      <c r="L13" s="51">
        <f t="shared" si="7"/>
        <v>434.77833219891943</v>
      </c>
      <c r="M13" s="63">
        <f t="shared" si="1"/>
        <v>0.55000000000000004</v>
      </c>
    </row>
    <row r="14" spans="1:13" x14ac:dyDescent="0.25">
      <c r="A14" s="45">
        <v>100</v>
      </c>
      <c r="B14" s="45" t="s">
        <v>534</v>
      </c>
      <c r="C14" s="46">
        <v>454</v>
      </c>
      <c r="D14" s="47">
        <f t="shared" si="2"/>
        <v>0.5</v>
      </c>
      <c r="E14" s="48">
        <v>0</v>
      </c>
      <c r="F14" s="48">
        <v>20</v>
      </c>
      <c r="G14" s="48">
        <f t="shared" si="3"/>
        <v>0.3</v>
      </c>
      <c r="H14" s="49">
        <f t="shared" si="8"/>
        <v>0</v>
      </c>
      <c r="I14" s="50">
        <f t="shared" si="4"/>
        <v>0</v>
      </c>
      <c r="J14" s="50">
        <f t="shared" si="5"/>
        <v>0.6</v>
      </c>
      <c r="K14" s="51">
        <f t="shared" si="6"/>
        <v>1.1000000000000001</v>
      </c>
      <c r="L14" s="51">
        <f t="shared" si="7"/>
        <v>196.51500000000001</v>
      </c>
      <c r="M14" s="63">
        <f t="shared" si="1"/>
        <v>0.43</v>
      </c>
    </row>
    <row r="15" spans="1:13" x14ac:dyDescent="0.25">
      <c r="A15" s="45">
        <v>101</v>
      </c>
      <c r="B15" s="45" t="s">
        <v>116</v>
      </c>
      <c r="C15" s="46">
        <v>130</v>
      </c>
      <c r="D15" s="47">
        <f t="shared" si="2"/>
        <v>0.5</v>
      </c>
      <c r="E15" s="48">
        <v>19</v>
      </c>
      <c r="F15" s="48">
        <v>24</v>
      </c>
      <c r="G15" s="48">
        <f t="shared" si="3"/>
        <v>0.4</v>
      </c>
      <c r="H15" s="49">
        <f t="shared" si="8"/>
        <v>47.5</v>
      </c>
      <c r="I15" s="50">
        <f t="shared" si="4"/>
        <v>38</v>
      </c>
      <c r="J15" s="50">
        <f t="shared" si="5"/>
        <v>0.8</v>
      </c>
      <c r="K15" s="51">
        <f t="shared" si="6"/>
        <v>1.3</v>
      </c>
      <c r="L15" s="51">
        <f t="shared" si="7"/>
        <v>232.245</v>
      </c>
      <c r="M15" s="63">
        <f t="shared" si="1"/>
        <v>1.79</v>
      </c>
    </row>
    <row r="16" spans="1:13" x14ac:dyDescent="0.25">
      <c r="A16" s="45">
        <v>102</v>
      </c>
      <c r="B16" s="45" t="s">
        <v>45</v>
      </c>
      <c r="C16" s="46">
        <v>191.77</v>
      </c>
      <c r="D16" s="47">
        <f t="shared" si="2"/>
        <v>0.5</v>
      </c>
      <c r="E16" s="48">
        <v>343</v>
      </c>
      <c r="F16" s="48">
        <f>308</f>
        <v>308</v>
      </c>
      <c r="G16" s="48">
        <f t="shared" si="3"/>
        <v>5.0999999999999996</v>
      </c>
      <c r="H16" s="49">
        <f t="shared" si="8"/>
        <v>67.254901960784323</v>
      </c>
      <c r="I16" s="50">
        <f t="shared" si="4"/>
        <v>686</v>
      </c>
      <c r="J16" s="50">
        <f t="shared" si="5"/>
        <v>10.199999999999999</v>
      </c>
      <c r="K16" s="51">
        <f t="shared" si="6"/>
        <v>10.7</v>
      </c>
      <c r="L16" s="51">
        <f t="shared" si="7"/>
        <v>1911.5549999999998</v>
      </c>
      <c r="M16" s="63">
        <f t="shared" si="1"/>
        <v>9.9700000000000006</v>
      </c>
    </row>
    <row r="17" spans="1:13" x14ac:dyDescent="0.25">
      <c r="A17" s="45">
        <v>103</v>
      </c>
      <c r="B17" s="45" t="s">
        <v>120</v>
      </c>
      <c r="C17" s="46">
        <v>90</v>
      </c>
      <c r="D17" s="47">
        <f t="shared" si="2"/>
        <v>0.5</v>
      </c>
      <c r="E17" s="48">
        <v>149</v>
      </c>
      <c r="F17" s="48">
        <f>120+27</f>
        <v>147</v>
      </c>
      <c r="G17" s="48">
        <f t="shared" si="3"/>
        <v>2.5</v>
      </c>
      <c r="H17" s="49">
        <f t="shared" si="8"/>
        <v>59.6</v>
      </c>
      <c r="I17" s="50">
        <f t="shared" si="4"/>
        <v>298</v>
      </c>
      <c r="J17" s="50">
        <f t="shared" si="5"/>
        <v>5</v>
      </c>
      <c r="K17" s="51">
        <f t="shared" si="6"/>
        <v>5.5</v>
      </c>
      <c r="L17" s="51">
        <f t="shared" si="7"/>
        <v>982.57500000000005</v>
      </c>
      <c r="M17" s="63">
        <f t="shared" si="1"/>
        <v>10.92</v>
      </c>
    </row>
    <row r="18" spans="1:13" x14ac:dyDescent="0.25">
      <c r="A18" s="45">
        <v>104</v>
      </c>
      <c r="B18" s="45" t="s">
        <v>79</v>
      </c>
      <c r="C18" s="46">
        <v>220</v>
      </c>
      <c r="D18" s="47">
        <f t="shared" si="2"/>
        <v>0.5</v>
      </c>
      <c r="E18" s="48">
        <v>238</v>
      </c>
      <c r="F18" s="48">
        <f>240+11</f>
        <v>251</v>
      </c>
      <c r="G18" s="48">
        <f t="shared" si="3"/>
        <v>4.2</v>
      </c>
      <c r="H18" s="49">
        <f t="shared" si="8"/>
        <v>56.666666666666664</v>
      </c>
      <c r="I18" s="50">
        <f t="shared" si="4"/>
        <v>476</v>
      </c>
      <c r="J18" s="50">
        <f t="shared" si="5"/>
        <v>8.4</v>
      </c>
      <c r="K18" s="51">
        <f t="shared" si="6"/>
        <v>8.9</v>
      </c>
      <c r="L18" s="51">
        <f t="shared" si="7"/>
        <v>1589.9850000000001</v>
      </c>
      <c r="M18" s="63">
        <f t="shared" si="1"/>
        <v>7.23</v>
      </c>
    </row>
    <row r="19" spans="1:13" x14ac:dyDescent="0.25">
      <c r="A19" s="45">
        <v>105</v>
      </c>
      <c r="B19" s="45" t="s">
        <v>135</v>
      </c>
      <c r="C19" s="46">
        <v>53</v>
      </c>
      <c r="D19" s="47">
        <f t="shared" si="2"/>
        <v>0.5</v>
      </c>
      <c r="E19" s="48">
        <v>62.2</v>
      </c>
      <c r="F19" s="48">
        <v>52</v>
      </c>
      <c r="G19" s="48">
        <f t="shared" si="3"/>
        <v>0.9</v>
      </c>
      <c r="H19" s="49">
        <f t="shared" si="8"/>
        <v>69.111111111111114</v>
      </c>
      <c r="I19" s="50">
        <f t="shared" si="4"/>
        <v>124.4</v>
      </c>
      <c r="J19" s="50">
        <f t="shared" si="5"/>
        <v>1.8</v>
      </c>
      <c r="K19" s="51">
        <f t="shared" si="6"/>
        <v>2.2999999999999998</v>
      </c>
      <c r="L19" s="51">
        <f t="shared" si="7"/>
        <v>410.89499999999998</v>
      </c>
      <c r="M19" s="63">
        <f t="shared" ref="M19:M22" si="9">ROUND(L19/C19,2)</f>
        <v>7.75</v>
      </c>
    </row>
    <row r="20" spans="1:13" x14ac:dyDescent="0.25">
      <c r="A20" s="45">
        <v>106</v>
      </c>
      <c r="B20" s="45" t="s">
        <v>138</v>
      </c>
      <c r="C20" s="46">
        <v>24</v>
      </c>
      <c r="D20" s="47">
        <f t="shared" si="2"/>
        <v>0.5</v>
      </c>
      <c r="E20" s="48">
        <v>39.299999999999997</v>
      </c>
      <c r="F20" s="48">
        <v>40</v>
      </c>
      <c r="G20" s="48">
        <f t="shared" si="3"/>
        <v>0.7</v>
      </c>
      <c r="H20" s="49">
        <f t="shared" si="8"/>
        <v>56.142857142857146</v>
      </c>
      <c r="I20" s="50">
        <f t="shared" si="4"/>
        <v>78.599999999999994</v>
      </c>
      <c r="J20" s="50">
        <f t="shared" si="5"/>
        <v>1.4</v>
      </c>
      <c r="K20" s="51">
        <f t="shared" si="6"/>
        <v>1.9</v>
      </c>
      <c r="L20" s="51">
        <f t="shared" si="7"/>
        <v>339.435</v>
      </c>
      <c r="M20" s="63">
        <f t="shared" si="9"/>
        <v>14.14</v>
      </c>
    </row>
    <row r="21" spans="1:13" x14ac:dyDescent="0.25">
      <c r="A21" s="45">
        <v>107</v>
      </c>
      <c r="B21" s="45" t="s">
        <v>139</v>
      </c>
      <c r="C21" s="46">
        <v>317.85000000000002</v>
      </c>
      <c r="D21" s="47">
        <f t="shared" si="2"/>
        <v>0.5</v>
      </c>
      <c r="E21" s="48">
        <v>194</v>
      </c>
      <c r="F21" s="48">
        <f>180+30</f>
        <v>210</v>
      </c>
      <c r="G21" s="48">
        <f t="shared" si="3"/>
        <v>3.5</v>
      </c>
      <c r="H21" s="49">
        <f t="shared" si="8"/>
        <v>55.428571428571431</v>
      </c>
      <c r="I21" s="50">
        <f t="shared" si="4"/>
        <v>388</v>
      </c>
      <c r="J21" s="50">
        <f t="shared" si="5"/>
        <v>7</v>
      </c>
      <c r="K21" s="51">
        <f t="shared" si="6"/>
        <v>7.5</v>
      </c>
      <c r="L21" s="51">
        <f t="shared" si="7"/>
        <v>1339.875</v>
      </c>
      <c r="M21" s="63">
        <f t="shared" si="9"/>
        <v>4.22</v>
      </c>
    </row>
    <row r="22" spans="1:13" x14ac:dyDescent="0.25">
      <c r="A22" s="45">
        <v>108</v>
      </c>
      <c r="B22" s="45" t="s">
        <v>140</v>
      </c>
      <c r="C22" s="46">
        <v>139.94999999999999</v>
      </c>
      <c r="D22" s="47">
        <f t="shared" si="2"/>
        <v>0.5</v>
      </c>
      <c r="E22" s="48">
        <v>147</v>
      </c>
      <c r="F22" s="48">
        <v>126</v>
      </c>
      <c r="G22" s="48">
        <f t="shared" si="3"/>
        <v>2.1</v>
      </c>
      <c r="H22" s="49">
        <f t="shared" si="8"/>
        <v>70</v>
      </c>
      <c r="I22" s="50">
        <f t="shared" si="4"/>
        <v>294</v>
      </c>
      <c r="J22" s="50">
        <f t="shared" si="5"/>
        <v>4.2</v>
      </c>
      <c r="K22" s="51">
        <f t="shared" si="6"/>
        <v>4.7</v>
      </c>
      <c r="L22" s="51">
        <f t="shared" si="7"/>
        <v>839.65500000000009</v>
      </c>
      <c r="M22" s="63">
        <f t="shared" si="9"/>
        <v>6</v>
      </c>
    </row>
    <row r="23" spans="1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474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475</v>
      </c>
      <c r="F4" s="62" t="s">
        <v>476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109</v>
      </c>
      <c r="B5" s="45" t="s">
        <v>143</v>
      </c>
      <c r="C5" s="46">
        <v>16</v>
      </c>
      <c r="D5" s="47">
        <f>IF(C5/940.28&gt;0.5,C5/940.28,0.5)</f>
        <v>0.5</v>
      </c>
      <c r="E5" s="48">
        <v>74.7</v>
      </c>
      <c r="F5" s="48">
        <f>60+52</f>
        <v>112</v>
      </c>
      <c r="G5" s="48">
        <f>ROUND(F5/60,1)</f>
        <v>1.9</v>
      </c>
      <c r="H5" s="49">
        <f t="shared" ref="H5" si="0">IFERROR(E5/G5,0)</f>
        <v>39.315789473684212</v>
      </c>
      <c r="I5" s="50">
        <f>E5*2</f>
        <v>149.4</v>
      </c>
      <c r="J5" s="50">
        <f>G5*2</f>
        <v>3.8</v>
      </c>
      <c r="K5" s="51">
        <f>IF(D5+J5&gt;1,D5+J5,1)</f>
        <v>4.3</v>
      </c>
      <c r="L5" s="51">
        <f>178.65*K5</f>
        <v>768.19499999999994</v>
      </c>
      <c r="M5" s="63">
        <f t="shared" ref="M5:M17" si="1">ROUND(L5/C5,2)</f>
        <v>48.01</v>
      </c>
    </row>
    <row r="6" spans="1:13" x14ac:dyDescent="0.25">
      <c r="A6" s="45">
        <v>110</v>
      </c>
      <c r="B6" s="45" t="s">
        <v>145</v>
      </c>
      <c r="C6" s="46">
        <v>314</v>
      </c>
      <c r="D6" s="47">
        <f t="shared" ref="D6:D17" si="2">IF(C6/940.28&gt;0.5,C6/940.28,0.5)</f>
        <v>0.5</v>
      </c>
      <c r="E6" s="48">
        <v>64.400000000000006</v>
      </c>
      <c r="F6" s="48">
        <v>63</v>
      </c>
      <c r="G6" s="48">
        <f t="shared" ref="G6:G17" si="3">ROUND(F6/60,1)</f>
        <v>1.1000000000000001</v>
      </c>
      <c r="H6" s="49">
        <f>IFERROR(E6/G6,0)</f>
        <v>58.545454545454547</v>
      </c>
      <c r="I6" s="50">
        <f t="shared" ref="I6:I17" si="4">E6*2</f>
        <v>128.80000000000001</v>
      </c>
      <c r="J6" s="50">
        <f t="shared" ref="J6:J17" si="5">G6*2</f>
        <v>2.2000000000000002</v>
      </c>
      <c r="K6" s="51">
        <f t="shared" ref="K6:K17" si="6">IF(D6+J6&gt;1,D6+J6,1)</f>
        <v>2.7</v>
      </c>
      <c r="L6" s="51">
        <f t="shared" ref="L6:L17" si="7">178.65*K6</f>
        <v>482.35500000000008</v>
      </c>
      <c r="M6" s="63">
        <f t="shared" si="1"/>
        <v>1.54</v>
      </c>
    </row>
    <row r="7" spans="1:13" x14ac:dyDescent="0.25">
      <c r="A7" s="45">
        <v>111</v>
      </c>
      <c r="B7" s="45" t="s">
        <v>148</v>
      </c>
      <c r="C7" s="46">
        <v>24</v>
      </c>
      <c r="D7" s="47">
        <f t="shared" si="2"/>
        <v>0.5</v>
      </c>
      <c r="E7" s="48">
        <v>91.4</v>
      </c>
      <c r="F7" s="48">
        <v>92</v>
      </c>
      <c r="G7" s="48">
        <f t="shared" si="3"/>
        <v>1.5</v>
      </c>
      <c r="H7" s="49">
        <f t="shared" ref="H7:H17" si="8">IFERROR(E7/G7,0)</f>
        <v>60.933333333333337</v>
      </c>
      <c r="I7" s="50">
        <f t="shared" si="4"/>
        <v>182.8</v>
      </c>
      <c r="J7" s="50">
        <f t="shared" si="5"/>
        <v>3</v>
      </c>
      <c r="K7" s="51">
        <f t="shared" si="6"/>
        <v>3.5</v>
      </c>
      <c r="L7" s="51">
        <f t="shared" si="7"/>
        <v>625.27499999999998</v>
      </c>
      <c r="M7" s="63">
        <f t="shared" si="1"/>
        <v>26.05</v>
      </c>
    </row>
    <row r="8" spans="1:13" x14ac:dyDescent="0.25">
      <c r="A8" s="45">
        <v>112</v>
      </c>
      <c r="B8" s="45" t="s">
        <v>150</v>
      </c>
      <c r="C8" s="46">
        <v>22</v>
      </c>
      <c r="D8" s="47">
        <f t="shared" si="2"/>
        <v>0.5</v>
      </c>
      <c r="E8" s="48">
        <v>156</v>
      </c>
      <c r="F8" s="48">
        <f>120+32</f>
        <v>152</v>
      </c>
      <c r="G8" s="48">
        <f t="shared" si="3"/>
        <v>2.5</v>
      </c>
      <c r="H8" s="49">
        <f t="shared" si="8"/>
        <v>62.4</v>
      </c>
      <c r="I8" s="50">
        <f t="shared" si="4"/>
        <v>312</v>
      </c>
      <c r="J8" s="50">
        <f t="shared" si="5"/>
        <v>5</v>
      </c>
      <c r="K8" s="51">
        <f t="shared" si="6"/>
        <v>5.5</v>
      </c>
      <c r="L8" s="51">
        <f t="shared" si="7"/>
        <v>982.57500000000005</v>
      </c>
      <c r="M8" s="63">
        <f t="shared" si="1"/>
        <v>44.66</v>
      </c>
    </row>
    <row r="9" spans="1:13" x14ac:dyDescent="0.25">
      <c r="A9" s="45">
        <v>113</v>
      </c>
      <c r="B9" s="45" t="s">
        <v>150</v>
      </c>
      <c r="C9" s="46">
        <v>33</v>
      </c>
      <c r="D9" s="47">
        <f t="shared" si="2"/>
        <v>0.5</v>
      </c>
      <c r="E9" s="48">
        <v>156</v>
      </c>
      <c r="F9" s="48">
        <v>152</v>
      </c>
      <c r="G9" s="48">
        <f t="shared" si="3"/>
        <v>2.5</v>
      </c>
      <c r="H9" s="49">
        <f t="shared" si="8"/>
        <v>62.4</v>
      </c>
      <c r="I9" s="50">
        <f t="shared" si="4"/>
        <v>312</v>
      </c>
      <c r="J9" s="50">
        <f t="shared" si="5"/>
        <v>5</v>
      </c>
      <c r="K9" s="51">
        <f t="shared" si="6"/>
        <v>5.5</v>
      </c>
      <c r="L9" s="51">
        <f t="shared" si="7"/>
        <v>982.57500000000005</v>
      </c>
      <c r="M9" s="63">
        <f t="shared" si="1"/>
        <v>29.78</v>
      </c>
    </row>
    <row r="10" spans="1:13" x14ac:dyDescent="0.25">
      <c r="A10" s="45">
        <v>114</v>
      </c>
      <c r="B10" s="45" t="s">
        <v>151</v>
      </c>
      <c r="C10" s="46">
        <v>21</v>
      </c>
      <c r="D10" s="47">
        <f t="shared" si="2"/>
        <v>0.5</v>
      </c>
      <c r="E10" s="48">
        <v>317</v>
      </c>
      <c r="F10" s="48">
        <v>298</v>
      </c>
      <c r="G10" s="48">
        <f t="shared" si="3"/>
        <v>5</v>
      </c>
      <c r="H10" s="49">
        <f t="shared" si="8"/>
        <v>63.4</v>
      </c>
      <c r="I10" s="50">
        <f t="shared" si="4"/>
        <v>634</v>
      </c>
      <c r="J10" s="50">
        <f t="shared" si="5"/>
        <v>10</v>
      </c>
      <c r="K10" s="51">
        <f t="shared" si="6"/>
        <v>10.5</v>
      </c>
      <c r="L10" s="51">
        <f t="shared" si="7"/>
        <v>1875.825</v>
      </c>
      <c r="M10" s="63">
        <f t="shared" si="1"/>
        <v>89.33</v>
      </c>
    </row>
    <row r="11" spans="1:13" x14ac:dyDescent="0.25">
      <c r="A11" s="45">
        <v>115</v>
      </c>
      <c r="B11" s="45" t="s">
        <v>268</v>
      </c>
      <c r="C11" s="46">
        <v>117</v>
      </c>
      <c r="D11" s="47">
        <f t="shared" si="2"/>
        <v>0.5</v>
      </c>
      <c r="E11" s="48">
        <v>229</v>
      </c>
      <c r="F11" s="48">
        <f>180+28</f>
        <v>208</v>
      </c>
      <c r="G11" s="48">
        <f>ROUND(F11/60,1)</f>
        <v>3.5</v>
      </c>
      <c r="H11" s="49">
        <f>IFERROR(E11/G11,0)</f>
        <v>65.428571428571431</v>
      </c>
      <c r="I11" s="50">
        <f>E11*2</f>
        <v>458</v>
      </c>
      <c r="J11" s="50">
        <f>G11*2</f>
        <v>7</v>
      </c>
      <c r="K11" s="51">
        <f t="shared" si="6"/>
        <v>7.5</v>
      </c>
      <c r="L11" s="51">
        <f t="shared" si="7"/>
        <v>1339.875</v>
      </c>
      <c r="M11" s="63">
        <f t="shared" si="1"/>
        <v>11.45</v>
      </c>
    </row>
    <row r="12" spans="1:13" x14ac:dyDescent="0.25">
      <c r="A12" s="45">
        <v>116</v>
      </c>
      <c r="B12" s="45" t="s">
        <v>155</v>
      </c>
      <c r="C12" s="46">
        <v>93.2</v>
      </c>
      <c r="D12" s="47">
        <f t="shared" si="2"/>
        <v>0.5</v>
      </c>
      <c r="E12" s="48">
        <v>285</v>
      </c>
      <c r="F12" s="48">
        <f>240+27</f>
        <v>267</v>
      </c>
      <c r="G12" s="48">
        <f t="shared" si="3"/>
        <v>4.5</v>
      </c>
      <c r="H12" s="49">
        <f t="shared" si="8"/>
        <v>63.333333333333336</v>
      </c>
      <c r="I12" s="50">
        <f t="shared" si="4"/>
        <v>570</v>
      </c>
      <c r="J12" s="50">
        <f t="shared" si="5"/>
        <v>9</v>
      </c>
      <c r="K12" s="51">
        <f t="shared" si="6"/>
        <v>9.5</v>
      </c>
      <c r="L12" s="51">
        <f t="shared" si="7"/>
        <v>1697.175</v>
      </c>
      <c r="M12" s="63">
        <f t="shared" si="1"/>
        <v>18.21</v>
      </c>
    </row>
    <row r="13" spans="1:13" x14ac:dyDescent="0.25">
      <c r="A13" s="45">
        <v>117</v>
      </c>
      <c r="B13" s="45" t="s">
        <v>156</v>
      </c>
      <c r="C13" s="46">
        <v>27</v>
      </c>
      <c r="D13" s="47">
        <f t="shared" si="2"/>
        <v>0.5</v>
      </c>
      <c r="E13" s="48">
        <v>321</v>
      </c>
      <c r="F13" s="48">
        <f>240+49</f>
        <v>289</v>
      </c>
      <c r="G13" s="48">
        <f t="shared" si="3"/>
        <v>4.8</v>
      </c>
      <c r="H13" s="49">
        <f t="shared" si="8"/>
        <v>66.875</v>
      </c>
      <c r="I13" s="50">
        <f t="shared" si="4"/>
        <v>642</v>
      </c>
      <c r="J13" s="50">
        <f t="shared" si="5"/>
        <v>9.6</v>
      </c>
      <c r="K13" s="51">
        <f t="shared" si="6"/>
        <v>10.1</v>
      </c>
      <c r="L13" s="51">
        <f t="shared" si="7"/>
        <v>1804.365</v>
      </c>
      <c r="M13" s="63">
        <f t="shared" si="1"/>
        <v>66.83</v>
      </c>
    </row>
    <row r="14" spans="1:13" x14ac:dyDescent="0.25">
      <c r="A14" s="45">
        <v>118</v>
      </c>
      <c r="B14" s="45" t="s">
        <v>535</v>
      </c>
      <c r="C14" s="46">
        <v>204.89</v>
      </c>
      <c r="D14" s="47">
        <f t="shared" si="2"/>
        <v>0.5</v>
      </c>
      <c r="E14" s="48">
        <v>0</v>
      </c>
      <c r="F14" s="48">
        <v>20</v>
      </c>
      <c r="G14" s="48">
        <f t="shared" si="3"/>
        <v>0.3</v>
      </c>
      <c r="H14" s="49">
        <f t="shared" si="8"/>
        <v>0</v>
      </c>
      <c r="I14" s="50">
        <f t="shared" si="4"/>
        <v>0</v>
      </c>
      <c r="J14" s="50">
        <f t="shared" si="5"/>
        <v>0.6</v>
      </c>
      <c r="K14" s="51">
        <f t="shared" si="6"/>
        <v>1.1000000000000001</v>
      </c>
      <c r="L14" s="51">
        <f t="shared" si="7"/>
        <v>196.51500000000001</v>
      </c>
      <c r="M14" s="63">
        <f t="shared" si="1"/>
        <v>0.96</v>
      </c>
    </row>
    <row r="15" spans="1:13" x14ac:dyDescent="0.25">
      <c r="A15" s="45">
        <v>119</v>
      </c>
      <c r="B15" s="45" t="s">
        <v>159</v>
      </c>
      <c r="C15" s="46">
        <v>34</v>
      </c>
      <c r="D15" s="47">
        <f t="shared" si="2"/>
        <v>0.5</v>
      </c>
      <c r="E15" s="48">
        <v>208</v>
      </c>
      <c r="F15" s="48">
        <f>180+25</f>
        <v>205</v>
      </c>
      <c r="G15" s="48">
        <f t="shared" si="3"/>
        <v>3.4</v>
      </c>
      <c r="H15" s="49">
        <f t="shared" si="8"/>
        <v>61.176470588235297</v>
      </c>
      <c r="I15" s="50">
        <f t="shared" si="4"/>
        <v>416</v>
      </c>
      <c r="J15" s="50">
        <f t="shared" si="5"/>
        <v>6.8</v>
      </c>
      <c r="K15" s="51">
        <f t="shared" si="6"/>
        <v>7.3</v>
      </c>
      <c r="L15" s="51">
        <f t="shared" si="7"/>
        <v>1304.145</v>
      </c>
      <c r="M15" s="63">
        <f t="shared" si="1"/>
        <v>38.36</v>
      </c>
    </row>
    <row r="16" spans="1:13" x14ac:dyDescent="0.25">
      <c r="A16" s="45">
        <v>120</v>
      </c>
      <c r="B16" s="45" t="s">
        <v>473</v>
      </c>
      <c r="C16" s="46">
        <v>170</v>
      </c>
      <c r="D16" s="47">
        <f t="shared" si="2"/>
        <v>0.5</v>
      </c>
      <c r="E16" s="48">
        <v>225</v>
      </c>
      <c r="F16" s="48">
        <f>180+30</f>
        <v>210</v>
      </c>
      <c r="G16" s="48">
        <f t="shared" si="3"/>
        <v>3.5</v>
      </c>
      <c r="H16" s="49">
        <f t="shared" si="8"/>
        <v>64.285714285714292</v>
      </c>
      <c r="I16" s="50">
        <f t="shared" si="4"/>
        <v>450</v>
      </c>
      <c r="J16" s="50">
        <f t="shared" si="5"/>
        <v>7</v>
      </c>
      <c r="K16" s="51">
        <f t="shared" si="6"/>
        <v>7.5</v>
      </c>
      <c r="L16" s="51">
        <f t="shared" si="7"/>
        <v>1339.875</v>
      </c>
      <c r="M16" s="63">
        <f t="shared" si="1"/>
        <v>7.88</v>
      </c>
    </row>
    <row r="17" spans="1:13" x14ac:dyDescent="0.25">
      <c r="A17" s="45">
        <v>121</v>
      </c>
      <c r="B17" s="45" t="s">
        <v>473</v>
      </c>
      <c r="C17" s="46">
        <v>680</v>
      </c>
      <c r="D17" s="47">
        <f t="shared" si="2"/>
        <v>0.72318883736759265</v>
      </c>
      <c r="E17" s="48">
        <v>225</v>
      </c>
      <c r="F17" s="48">
        <f>180+30</f>
        <v>210</v>
      </c>
      <c r="G17" s="48">
        <f t="shared" si="3"/>
        <v>3.5</v>
      </c>
      <c r="H17" s="49">
        <f t="shared" si="8"/>
        <v>64.285714285714292</v>
      </c>
      <c r="I17" s="50">
        <f t="shared" si="4"/>
        <v>450</v>
      </c>
      <c r="J17" s="50">
        <f t="shared" si="5"/>
        <v>7</v>
      </c>
      <c r="K17" s="51">
        <f t="shared" si="6"/>
        <v>7.7231888373675925</v>
      </c>
      <c r="L17" s="51">
        <f t="shared" si="7"/>
        <v>1379.7476857957204</v>
      </c>
      <c r="M17" s="63">
        <f t="shared" si="1"/>
        <v>2.0299999999999998</v>
      </c>
    </row>
    <row r="18" spans="1:13" x14ac:dyDescent="0.25">
      <c r="C18" s="13"/>
      <c r="D18" s="12"/>
      <c r="E18" s="42"/>
      <c r="F18" s="42"/>
      <c r="G18" s="42"/>
      <c r="H18" s="9"/>
      <c r="I18" s="43"/>
      <c r="J18" s="43"/>
      <c r="K18" s="10"/>
      <c r="L18" s="10"/>
      <c r="M18" s="65"/>
    </row>
    <row r="19" spans="1:13" x14ac:dyDescent="0.25">
      <c r="C19" s="13"/>
      <c r="D19" s="12"/>
      <c r="E19" s="42"/>
      <c r="F19" s="42"/>
      <c r="G19" s="42"/>
      <c r="H19" s="9"/>
      <c r="I19" s="43"/>
      <c r="J19" s="43"/>
      <c r="K19" s="10"/>
      <c r="L19" s="10"/>
      <c r="M19" s="65"/>
    </row>
    <row r="20" spans="1:13" x14ac:dyDescent="0.25">
      <c r="C20" s="13"/>
      <c r="D20" s="12"/>
      <c r="E20" s="42"/>
      <c r="F20" s="42"/>
      <c r="G20" s="42"/>
      <c r="H20" s="9"/>
      <c r="I20" s="43"/>
      <c r="J20" s="43"/>
      <c r="K20" s="10"/>
      <c r="L20" s="10"/>
      <c r="M20" s="65"/>
    </row>
    <row r="21" spans="1:13" x14ac:dyDescent="0.25">
      <c r="C21" s="13"/>
      <c r="D21" s="12"/>
      <c r="E21" s="42"/>
      <c r="F21" s="42"/>
      <c r="G21" s="42"/>
      <c r="H21" s="9"/>
      <c r="I21" s="43"/>
      <c r="J21" s="43"/>
      <c r="K21" s="10"/>
      <c r="L21" s="10"/>
      <c r="M21" s="65"/>
    </row>
    <row r="22" spans="1:13" x14ac:dyDescent="0.25">
      <c r="D22" s="12"/>
      <c r="K22" s="10"/>
      <c r="M22" s="64"/>
    </row>
    <row r="23" spans="1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470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471</v>
      </c>
      <c r="F4" s="62" t="s">
        <v>472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122</v>
      </c>
      <c r="B5" s="45" t="s">
        <v>304</v>
      </c>
      <c r="C5" s="46">
        <v>34</v>
      </c>
      <c r="D5" s="47">
        <f>IF(C5/940.28&gt;0.5,C5/940.28,0.5)</f>
        <v>0.5</v>
      </c>
      <c r="E5" s="48">
        <v>62.4</v>
      </c>
      <c r="F5" s="48">
        <v>60</v>
      </c>
      <c r="G5" s="48">
        <f>ROUND(F5/60,1)</f>
        <v>1</v>
      </c>
      <c r="H5" s="49">
        <f t="shared" ref="H5" si="0">IFERROR(E5/G5,0)</f>
        <v>62.4</v>
      </c>
      <c r="I5" s="50">
        <f>E5*2</f>
        <v>124.8</v>
      </c>
      <c r="J5" s="50">
        <f>G5*2</f>
        <v>2</v>
      </c>
      <c r="K5" s="51">
        <f>IF(D5+J5&gt;1,D5+J5,1)</f>
        <v>2.5</v>
      </c>
      <c r="L5" s="51">
        <f>178.65*K5</f>
        <v>446.625</v>
      </c>
      <c r="M5" s="63">
        <f t="shared" ref="M5:M15" si="1">ROUND(L5/C5,2)</f>
        <v>13.14</v>
      </c>
    </row>
    <row r="6" spans="1:13" x14ac:dyDescent="0.25">
      <c r="A6" s="45">
        <v>123</v>
      </c>
      <c r="B6" s="45" t="s">
        <v>177</v>
      </c>
      <c r="C6" s="46">
        <v>188</v>
      </c>
      <c r="D6" s="47">
        <f t="shared" ref="D6:D15" si="2">IF(C6/940.28&gt;0.5,C6/940.28,0.5)</f>
        <v>0.5</v>
      </c>
      <c r="E6" s="48">
        <v>162</v>
      </c>
      <c r="F6" s="48">
        <f>120+43</f>
        <v>163</v>
      </c>
      <c r="G6" s="48">
        <f t="shared" ref="G6:G15" si="3">ROUND(F6/60,1)</f>
        <v>2.7</v>
      </c>
      <c r="H6" s="49">
        <f>IFERROR(E6/G6,0)</f>
        <v>59.999999999999993</v>
      </c>
      <c r="I6" s="50">
        <f t="shared" ref="I6:I15" si="4">E6*2</f>
        <v>324</v>
      </c>
      <c r="J6" s="50">
        <f t="shared" ref="J6:J15" si="5">G6*2</f>
        <v>5.4</v>
      </c>
      <c r="K6" s="51">
        <f t="shared" ref="K6:K15" si="6">IF(D6+J6&gt;1,D6+J6,1)</f>
        <v>5.9</v>
      </c>
      <c r="L6" s="51">
        <f t="shared" ref="L6:L15" si="7">178.65*K6</f>
        <v>1054.0350000000001</v>
      </c>
      <c r="M6" s="63">
        <f t="shared" si="1"/>
        <v>5.61</v>
      </c>
    </row>
    <row r="7" spans="1:13" x14ac:dyDescent="0.25">
      <c r="A7" s="45">
        <v>124</v>
      </c>
      <c r="B7" s="45" t="s">
        <v>177</v>
      </c>
      <c r="C7" s="46">
        <v>300</v>
      </c>
      <c r="D7" s="47">
        <f t="shared" si="2"/>
        <v>0.5</v>
      </c>
      <c r="E7" s="48">
        <v>162</v>
      </c>
      <c r="F7" s="48">
        <v>163</v>
      </c>
      <c r="G7" s="48">
        <f t="shared" si="3"/>
        <v>2.7</v>
      </c>
      <c r="H7" s="49">
        <f t="shared" ref="H7:H15" si="8">IFERROR(E7/G7,0)</f>
        <v>59.999999999999993</v>
      </c>
      <c r="I7" s="50">
        <f t="shared" si="4"/>
        <v>324</v>
      </c>
      <c r="J7" s="50">
        <f t="shared" si="5"/>
        <v>5.4</v>
      </c>
      <c r="K7" s="51">
        <f t="shared" si="6"/>
        <v>5.9</v>
      </c>
      <c r="L7" s="51">
        <f t="shared" si="7"/>
        <v>1054.0350000000001</v>
      </c>
      <c r="M7" s="63">
        <f t="shared" si="1"/>
        <v>3.51</v>
      </c>
    </row>
    <row r="8" spans="1:13" x14ac:dyDescent="0.25">
      <c r="A8" s="45">
        <v>125</v>
      </c>
      <c r="B8" s="45" t="s">
        <v>536</v>
      </c>
      <c r="C8" s="46">
        <v>604.1</v>
      </c>
      <c r="D8" s="47">
        <f t="shared" si="2"/>
        <v>0.64246820096141577</v>
      </c>
      <c r="E8" s="48">
        <v>0</v>
      </c>
      <c r="F8" s="48">
        <v>20</v>
      </c>
      <c r="G8" s="48">
        <f t="shared" si="3"/>
        <v>0.3</v>
      </c>
      <c r="H8" s="49">
        <f t="shared" si="8"/>
        <v>0</v>
      </c>
      <c r="I8" s="50">
        <f t="shared" si="4"/>
        <v>0</v>
      </c>
      <c r="J8" s="50">
        <f t="shared" si="5"/>
        <v>0.6</v>
      </c>
      <c r="K8" s="51">
        <f t="shared" si="6"/>
        <v>1.2424682009614156</v>
      </c>
      <c r="L8" s="51">
        <f t="shared" si="7"/>
        <v>221.96694410175692</v>
      </c>
      <c r="M8" s="63">
        <f t="shared" si="1"/>
        <v>0.37</v>
      </c>
    </row>
    <row r="9" spans="1:13" x14ac:dyDescent="0.25">
      <c r="A9" s="45">
        <v>126</v>
      </c>
      <c r="B9" s="45" t="s">
        <v>309</v>
      </c>
      <c r="C9" s="46">
        <v>96.75</v>
      </c>
      <c r="D9" s="47">
        <f t="shared" si="2"/>
        <v>0.5</v>
      </c>
      <c r="E9" s="48">
        <v>37.1</v>
      </c>
      <c r="F9" s="48">
        <v>44</v>
      </c>
      <c r="G9" s="48">
        <f t="shared" si="3"/>
        <v>0.7</v>
      </c>
      <c r="H9" s="49">
        <f t="shared" si="8"/>
        <v>53.000000000000007</v>
      </c>
      <c r="I9" s="50">
        <f t="shared" si="4"/>
        <v>74.2</v>
      </c>
      <c r="J9" s="50">
        <f t="shared" si="5"/>
        <v>1.4</v>
      </c>
      <c r="K9" s="51">
        <f t="shared" si="6"/>
        <v>1.9</v>
      </c>
      <c r="L9" s="51">
        <f t="shared" si="7"/>
        <v>339.435</v>
      </c>
      <c r="M9" s="63">
        <f t="shared" si="1"/>
        <v>3.51</v>
      </c>
    </row>
    <row r="10" spans="1:13" x14ac:dyDescent="0.25">
      <c r="A10" s="45">
        <v>127</v>
      </c>
      <c r="B10" s="45" t="s">
        <v>196</v>
      </c>
      <c r="C10" s="46">
        <v>455.83</v>
      </c>
      <c r="D10" s="47">
        <f t="shared" si="2"/>
        <v>0.5</v>
      </c>
      <c r="E10" s="48">
        <v>140</v>
      </c>
      <c r="F10" s="48">
        <f>120+34</f>
        <v>154</v>
      </c>
      <c r="G10" s="48">
        <f t="shared" si="3"/>
        <v>2.6</v>
      </c>
      <c r="H10" s="49">
        <f t="shared" si="8"/>
        <v>53.846153846153847</v>
      </c>
      <c r="I10" s="50">
        <f t="shared" si="4"/>
        <v>280</v>
      </c>
      <c r="J10" s="50">
        <f t="shared" si="5"/>
        <v>5.2</v>
      </c>
      <c r="K10" s="51">
        <f t="shared" si="6"/>
        <v>5.7</v>
      </c>
      <c r="L10" s="51">
        <f t="shared" si="7"/>
        <v>1018.3050000000001</v>
      </c>
      <c r="M10" s="63">
        <f t="shared" si="1"/>
        <v>2.23</v>
      </c>
    </row>
    <row r="11" spans="1:13" x14ac:dyDescent="0.25">
      <c r="A11" s="45">
        <v>128</v>
      </c>
      <c r="B11" s="45" t="s">
        <v>198</v>
      </c>
      <c r="C11" s="46">
        <v>108</v>
      </c>
      <c r="D11" s="47">
        <f t="shared" si="2"/>
        <v>0.5</v>
      </c>
      <c r="E11" s="48">
        <v>144</v>
      </c>
      <c r="F11" s="48">
        <f>120+22</f>
        <v>142</v>
      </c>
      <c r="G11" s="48">
        <f>ROUND(F11/60,1)</f>
        <v>2.4</v>
      </c>
      <c r="H11" s="49">
        <f>IFERROR(E11/G11,0)</f>
        <v>60</v>
      </c>
      <c r="I11" s="50">
        <f>E11*2</f>
        <v>288</v>
      </c>
      <c r="J11" s="50">
        <f>G11*2</f>
        <v>4.8</v>
      </c>
      <c r="K11" s="51">
        <f t="shared" si="6"/>
        <v>5.3</v>
      </c>
      <c r="L11" s="51">
        <f t="shared" si="7"/>
        <v>946.84500000000003</v>
      </c>
      <c r="M11" s="63">
        <f t="shared" si="1"/>
        <v>8.77</v>
      </c>
    </row>
    <row r="12" spans="1:13" x14ac:dyDescent="0.25">
      <c r="A12" s="45">
        <v>129</v>
      </c>
      <c r="B12" s="45" t="s">
        <v>237</v>
      </c>
      <c r="C12" s="46">
        <v>145.80000000000001</v>
      </c>
      <c r="D12" s="47">
        <f t="shared" si="2"/>
        <v>0.5</v>
      </c>
      <c r="E12" s="48">
        <v>148</v>
      </c>
      <c r="F12" s="48">
        <f>120+18</f>
        <v>138</v>
      </c>
      <c r="G12" s="48">
        <f t="shared" si="3"/>
        <v>2.2999999999999998</v>
      </c>
      <c r="H12" s="49">
        <f t="shared" si="8"/>
        <v>64.34782608695653</v>
      </c>
      <c r="I12" s="50">
        <f t="shared" si="4"/>
        <v>296</v>
      </c>
      <c r="J12" s="50">
        <f t="shared" si="5"/>
        <v>4.5999999999999996</v>
      </c>
      <c r="K12" s="51">
        <f t="shared" si="6"/>
        <v>5.0999999999999996</v>
      </c>
      <c r="L12" s="51">
        <f t="shared" si="7"/>
        <v>911.11500000000001</v>
      </c>
      <c r="M12" s="63">
        <f t="shared" si="1"/>
        <v>6.25</v>
      </c>
    </row>
    <row r="13" spans="1:13" x14ac:dyDescent="0.25">
      <c r="A13" s="45">
        <v>130</v>
      </c>
      <c r="B13" s="45" t="s">
        <v>203</v>
      </c>
      <c r="C13" s="46">
        <v>34</v>
      </c>
      <c r="D13" s="47">
        <f t="shared" si="2"/>
        <v>0.5</v>
      </c>
      <c r="E13" s="48">
        <v>156</v>
      </c>
      <c r="F13" s="48">
        <f>120+35</f>
        <v>155</v>
      </c>
      <c r="G13" s="48">
        <f t="shared" si="3"/>
        <v>2.6</v>
      </c>
      <c r="H13" s="49">
        <f t="shared" si="8"/>
        <v>60</v>
      </c>
      <c r="I13" s="50">
        <f t="shared" si="4"/>
        <v>312</v>
      </c>
      <c r="J13" s="50">
        <f t="shared" si="5"/>
        <v>5.2</v>
      </c>
      <c r="K13" s="51">
        <f t="shared" si="6"/>
        <v>5.7</v>
      </c>
      <c r="L13" s="51">
        <f t="shared" si="7"/>
        <v>1018.3050000000001</v>
      </c>
      <c r="M13" s="63">
        <f t="shared" si="1"/>
        <v>29.95</v>
      </c>
    </row>
    <row r="14" spans="1:13" x14ac:dyDescent="0.25">
      <c r="A14" s="45">
        <v>131</v>
      </c>
      <c r="B14" s="45" t="s">
        <v>317</v>
      </c>
      <c r="C14" s="46">
        <v>255</v>
      </c>
      <c r="D14" s="47">
        <f t="shared" si="2"/>
        <v>0.5</v>
      </c>
      <c r="E14" s="48">
        <v>46</v>
      </c>
      <c r="F14" s="48">
        <v>48</v>
      </c>
      <c r="G14" s="48">
        <f t="shared" si="3"/>
        <v>0.8</v>
      </c>
      <c r="H14" s="49">
        <f t="shared" si="8"/>
        <v>57.5</v>
      </c>
      <c r="I14" s="50">
        <f t="shared" si="4"/>
        <v>92</v>
      </c>
      <c r="J14" s="50">
        <f t="shared" si="5"/>
        <v>1.6</v>
      </c>
      <c r="K14" s="51">
        <f t="shared" si="6"/>
        <v>2.1</v>
      </c>
      <c r="L14" s="51">
        <f t="shared" si="7"/>
        <v>375.16500000000002</v>
      </c>
      <c r="M14" s="63">
        <f t="shared" si="1"/>
        <v>1.47</v>
      </c>
    </row>
    <row r="15" spans="1:13" x14ac:dyDescent="0.25">
      <c r="A15" s="45">
        <v>132</v>
      </c>
      <c r="B15" s="45" t="s">
        <v>210</v>
      </c>
      <c r="C15" s="46">
        <v>26</v>
      </c>
      <c r="D15" s="47">
        <f t="shared" si="2"/>
        <v>0.5</v>
      </c>
      <c r="E15" s="48">
        <v>135</v>
      </c>
      <c r="F15" s="48">
        <f>120+17</f>
        <v>137</v>
      </c>
      <c r="G15" s="48">
        <f t="shared" si="3"/>
        <v>2.2999999999999998</v>
      </c>
      <c r="H15" s="49">
        <f t="shared" si="8"/>
        <v>58.695652173913047</v>
      </c>
      <c r="I15" s="50">
        <f t="shared" si="4"/>
        <v>270</v>
      </c>
      <c r="J15" s="50">
        <f t="shared" si="5"/>
        <v>4.5999999999999996</v>
      </c>
      <c r="K15" s="51">
        <f t="shared" si="6"/>
        <v>5.0999999999999996</v>
      </c>
      <c r="L15" s="51">
        <f t="shared" si="7"/>
        <v>911.11500000000001</v>
      </c>
      <c r="M15" s="63">
        <f t="shared" si="1"/>
        <v>35.04</v>
      </c>
    </row>
    <row r="16" spans="1:13" x14ac:dyDescent="0.25">
      <c r="C16" s="13"/>
      <c r="D16" s="12"/>
      <c r="E16" s="42"/>
      <c r="F16" s="42"/>
      <c r="G16" s="42"/>
      <c r="H16" s="9"/>
      <c r="I16" s="43"/>
      <c r="J16" s="43"/>
      <c r="K16" s="10"/>
      <c r="L16" s="10"/>
      <c r="M16" s="65"/>
    </row>
    <row r="17" spans="3:13" x14ac:dyDescent="0.25">
      <c r="C17" s="13"/>
      <c r="D17" s="12"/>
      <c r="E17" s="42"/>
      <c r="F17" s="42"/>
      <c r="G17" s="42"/>
      <c r="H17" s="9"/>
      <c r="I17" s="43"/>
      <c r="J17" s="43"/>
      <c r="K17" s="10"/>
      <c r="L17" s="10"/>
      <c r="M17" s="65"/>
    </row>
    <row r="18" spans="3:13" x14ac:dyDescent="0.25">
      <c r="C18" s="13"/>
      <c r="D18" s="12"/>
      <c r="E18" s="42"/>
      <c r="F18" s="42"/>
      <c r="G18" s="42"/>
      <c r="H18" s="9"/>
      <c r="I18" s="43"/>
      <c r="J18" s="43"/>
      <c r="K18" s="10"/>
      <c r="L18" s="10"/>
      <c r="M18" s="65"/>
    </row>
    <row r="19" spans="3:13" x14ac:dyDescent="0.25">
      <c r="C19" s="13"/>
      <c r="D19" s="12"/>
      <c r="E19" s="42"/>
      <c r="F19" s="42"/>
      <c r="G19" s="42"/>
      <c r="H19" s="9"/>
      <c r="I19" s="43"/>
      <c r="J19" s="43"/>
      <c r="K19" s="10"/>
      <c r="L19" s="10"/>
      <c r="M19" s="65"/>
    </row>
    <row r="20" spans="3:13" x14ac:dyDescent="0.25">
      <c r="C20" s="13"/>
      <c r="D20" s="12"/>
      <c r="E20" s="42"/>
      <c r="F20" s="42"/>
      <c r="G20" s="42"/>
      <c r="H20" s="9"/>
      <c r="I20" s="43"/>
      <c r="J20" s="43"/>
      <c r="K20" s="10"/>
      <c r="L20" s="10"/>
      <c r="M20" s="65"/>
    </row>
    <row r="21" spans="3:13" x14ac:dyDescent="0.25">
      <c r="C21" s="13"/>
      <c r="D21" s="12"/>
      <c r="E21" s="42"/>
      <c r="F21" s="42"/>
      <c r="G21" s="42"/>
      <c r="H21" s="9"/>
      <c r="I21" s="43"/>
      <c r="J21" s="43"/>
      <c r="K21" s="10"/>
      <c r="L21" s="10"/>
      <c r="M21" s="65"/>
    </row>
    <row r="22" spans="3:13" x14ac:dyDescent="0.25">
      <c r="D22" s="12"/>
      <c r="K22" s="10"/>
      <c r="M22" s="64"/>
    </row>
    <row r="23" spans="3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477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468</v>
      </c>
      <c r="F4" s="62" t="s">
        <v>469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133</v>
      </c>
      <c r="B5" s="45" t="s">
        <v>303</v>
      </c>
      <c r="C5" s="46">
        <v>28</v>
      </c>
      <c r="D5" s="47">
        <f>IF(C5/940.28&gt;0.5,C5/940.28,0.5)</f>
        <v>0.5</v>
      </c>
      <c r="E5" s="48">
        <v>151</v>
      </c>
      <c r="F5" s="48">
        <f>120+25</f>
        <v>145</v>
      </c>
      <c r="G5" s="48">
        <f>ROUND(F5/60,1)</f>
        <v>2.4</v>
      </c>
      <c r="H5" s="49">
        <f t="shared" ref="H5" si="0">IFERROR(E5/G5,0)</f>
        <v>62.916666666666671</v>
      </c>
      <c r="I5" s="50">
        <f>E5*2</f>
        <v>302</v>
      </c>
      <c r="J5" s="50">
        <f>G5*2</f>
        <v>4.8</v>
      </c>
      <c r="K5" s="51">
        <f>IF(D5+J5&gt;1,D5+J5,1)</f>
        <v>5.3</v>
      </c>
      <c r="L5" s="51">
        <f>178.65*K5</f>
        <v>946.84500000000003</v>
      </c>
      <c r="M5" s="63">
        <f t="shared" ref="M5:M16" si="1">ROUND(L5/C5,2)</f>
        <v>33.82</v>
      </c>
    </row>
    <row r="6" spans="1:13" x14ac:dyDescent="0.25">
      <c r="A6" s="45">
        <v>134</v>
      </c>
      <c r="B6" s="45" t="s">
        <v>291</v>
      </c>
      <c r="C6" s="46">
        <v>23</v>
      </c>
      <c r="D6" s="47">
        <f t="shared" ref="D6:D16" si="2">IF(C6/940.28&gt;0.5,C6/940.28,0.5)</f>
        <v>0.5</v>
      </c>
      <c r="E6" s="48">
        <v>69.2</v>
      </c>
      <c r="F6" s="48">
        <v>72</v>
      </c>
      <c r="G6" s="48">
        <f t="shared" ref="G6:G16" si="3">ROUND(F6/60,1)</f>
        <v>1.2</v>
      </c>
      <c r="H6" s="49">
        <f>IFERROR(E6/G6,0)</f>
        <v>57.666666666666671</v>
      </c>
      <c r="I6" s="50">
        <f t="shared" ref="I6:I16" si="4">E6*2</f>
        <v>138.4</v>
      </c>
      <c r="J6" s="50">
        <f t="shared" ref="J6:J16" si="5">G6*2</f>
        <v>2.4</v>
      </c>
      <c r="K6" s="51">
        <f t="shared" ref="K6:K16" si="6">IF(D6+J6&gt;1,D6+J6,1)</f>
        <v>2.9</v>
      </c>
      <c r="L6" s="51">
        <f t="shared" ref="L6:L16" si="7">178.65*K6</f>
        <v>518.08500000000004</v>
      </c>
      <c r="M6" s="63">
        <f t="shared" si="1"/>
        <v>22.53</v>
      </c>
    </row>
    <row r="7" spans="1:13" x14ac:dyDescent="0.25">
      <c r="A7" s="45">
        <v>135</v>
      </c>
      <c r="B7" s="45" t="s">
        <v>306</v>
      </c>
      <c r="C7" s="46">
        <v>20</v>
      </c>
      <c r="D7" s="47">
        <f t="shared" si="2"/>
        <v>0.5</v>
      </c>
      <c r="E7" s="48">
        <v>187</v>
      </c>
      <c r="F7" s="48">
        <f>120+49</f>
        <v>169</v>
      </c>
      <c r="G7" s="48">
        <f t="shared" si="3"/>
        <v>2.8</v>
      </c>
      <c r="H7" s="49">
        <f t="shared" ref="H7:H16" si="8">IFERROR(E7/G7,0)</f>
        <v>66.785714285714292</v>
      </c>
      <c r="I7" s="50">
        <f t="shared" si="4"/>
        <v>374</v>
      </c>
      <c r="J7" s="50">
        <f t="shared" si="5"/>
        <v>5.6</v>
      </c>
      <c r="K7" s="51">
        <f t="shared" si="6"/>
        <v>6.1</v>
      </c>
      <c r="L7" s="51">
        <f t="shared" si="7"/>
        <v>1089.7649999999999</v>
      </c>
      <c r="M7" s="63">
        <f t="shared" si="1"/>
        <v>54.49</v>
      </c>
    </row>
    <row r="8" spans="1:13" x14ac:dyDescent="0.25">
      <c r="A8" s="45">
        <v>136</v>
      </c>
      <c r="B8" s="45" t="s">
        <v>306</v>
      </c>
      <c r="C8" s="46">
        <v>27</v>
      </c>
      <c r="D8" s="47">
        <f t="shared" si="2"/>
        <v>0.5</v>
      </c>
      <c r="E8" s="48">
        <v>187</v>
      </c>
      <c r="F8" s="48">
        <f>120+49</f>
        <v>169</v>
      </c>
      <c r="G8" s="48">
        <f t="shared" si="3"/>
        <v>2.8</v>
      </c>
      <c r="H8" s="49">
        <f t="shared" si="8"/>
        <v>66.785714285714292</v>
      </c>
      <c r="I8" s="50">
        <f t="shared" si="4"/>
        <v>374</v>
      </c>
      <c r="J8" s="50">
        <f t="shared" si="5"/>
        <v>5.6</v>
      </c>
      <c r="K8" s="51">
        <f t="shared" si="6"/>
        <v>6.1</v>
      </c>
      <c r="L8" s="51">
        <f t="shared" si="7"/>
        <v>1089.7649999999999</v>
      </c>
      <c r="M8" s="63">
        <f t="shared" si="1"/>
        <v>40.36</v>
      </c>
    </row>
    <row r="9" spans="1:13" x14ac:dyDescent="0.25">
      <c r="A9" s="45">
        <v>137</v>
      </c>
      <c r="B9" s="45" t="s">
        <v>308</v>
      </c>
      <c r="C9" s="46">
        <v>26</v>
      </c>
      <c r="D9" s="47">
        <f t="shared" si="2"/>
        <v>0.5</v>
      </c>
      <c r="E9" s="48">
        <v>101</v>
      </c>
      <c r="F9" s="48">
        <v>80</v>
      </c>
      <c r="G9" s="48">
        <f t="shared" si="3"/>
        <v>1.3</v>
      </c>
      <c r="H9" s="49">
        <f t="shared" si="8"/>
        <v>77.692307692307693</v>
      </c>
      <c r="I9" s="50">
        <f t="shared" si="4"/>
        <v>202</v>
      </c>
      <c r="J9" s="50">
        <f t="shared" si="5"/>
        <v>2.6</v>
      </c>
      <c r="K9" s="51">
        <f t="shared" si="6"/>
        <v>3.1</v>
      </c>
      <c r="L9" s="51">
        <f t="shared" si="7"/>
        <v>553.81500000000005</v>
      </c>
      <c r="M9" s="63">
        <f t="shared" si="1"/>
        <v>21.3</v>
      </c>
    </row>
    <row r="10" spans="1:13" x14ac:dyDescent="0.25">
      <c r="A10" s="45">
        <v>138</v>
      </c>
      <c r="B10" s="45" t="s">
        <v>537</v>
      </c>
      <c r="C10" s="46">
        <v>773.45</v>
      </c>
      <c r="D10" s="47">
        <f t="shared" si="2"/>
        <v>0.8225741268558302</v>
      </c>
      <c r="E10" s="48">
        <v>0</v>
      </c>
      <c r="F10" s="48">
        <v>20</v>
      </c>
      <c r="G10" s="48">
        <f t="shared" si="3"/>
        <v>0.3</v>
      </c>
      <c r="H10" s="49">
        <f t="shared" si="8"/>
        <v>0</v>
      </c>
      <c r="I10" s="50">
        <f t="shared" si="4"/>
        <v>0</v>
      </c>
      <c r="J10" s="50">
        <f t="shared" si="5"/>
        <v>0.6</v>
      </c>
      <c r="K10" s="51">
        <f t="shared" si="6"/>
        <v>1.4225741268558303</v>
      </c>
      <c r="L10" s="51">
        <f t="shared" si="7"/>
        <v>254.14286776279408</v>
      </c>
      <c r="M10" s="63">
        <f t="shared" si="1"/>
        <v>0.33</v>
      </c>
    </row>
    <row r="11" spans="1:13" x14ac:dyDescent="0.25">
      <c r="A11" s="45">
        <v>139</v>
      </c>
      <c r="B11" s="45" t="s">
        <v>294</v>
      </c>
      <c r="C11" s="46">
        <v>20</v>
      </c>
      <c r="D11" s="47">
        <f t="shared" si="2"/>
        <v>0.5</v>
      </c>
      <c r="E11" s="48">
        <v>281</v>
      </c>
      <c r="F11" s="48">
        <v>243</v>
      </c>
      <c r="G11" s="48">
        <f>ROUND(F11/60,1)</f>
        <v>4.0999999999999996</v>
      </c>
      <c r="H11" s="49">
        <f>IFERROR(E11/G11,0)</f>
        <v>68.536585365853668</v>
      </c>
      <c r="I11" s="50">
        <f>E11*2</f>
        <v>562</v>
      </c>
      <c r="J11" s="50">
        <f>G11*2</f>
        <v>8.1999999999999993</v>
      </c>
      <c r="K11" s="51">
        <f t="shared" si="6"/>
        <v>8.6999999999999993</v>
      </c>
      <c r="L11" s="51">
        <f t="shared" si="7"/>
        <v>1554.2549999999999</v>
      </c>
      <c r="M11" s="63">
        <f t="shared" si="1"/>
        <v>77.709999999999994</v>
      </c>
    </row>
    <row r="12" spans="1:13" x14ac:dyDescent="0.25">
      <c r="A12" s="45">
        <v>140</v>
      </c>
      <c r="B12" s="45" t="s">
        <v>295</v>
      </c>
      <c r="C12" s="46">
        <v>164.71</v>
      </c>
      <c r="D12" s="47">
        <f t="shared" si="2"/>
        <v>0.5</v>
      </c>
      <c r="E12" s="48">
        <v>209</v>
      </c>
      <c r="F12" s="48">
        <f>120+59</f>
        <v>179</v>
      </c>
      <c r="G12" s="48">
        <f t="shared" si="3"/>
        <v>3</v>
      </c>
      <c r="H12" s="49">
        <f t="shared" si="8"/>
        <v>69.666666666666671</v>
      </c>
      <c r="I12" s="50">
        <f t="shared" si="4"/>
        <v>418</v>
      </c>
      <c r="J12" s="50">
        <f t="shared" si="5"/>
        <v>6</v>
      </c>
      <c r="K12" s="51">
        <f t="shared" si="6"/>
        <v>6.5</v>
      </c>
      <c r="L12" s="51">
        <f t="shared" si="7"/>
        <v>1161.2250000000001</v>
      </c>
      <c r="M12" s="63">
        <f t="shared" si="1"/>
        <v>7.05</v>
      </c>
    </row>
    <row r="13" spans="1:13" x14ac:dyDescent="0.25">
      <c r="A13" s="45">
        <v>141</v>
      </c>
      <c r="B13" s="45" t="s">
        <v>318</v>
      </c>
      <c r="C13" s="46">
        <v>21</v>
      </c>
      <c r="D13" s="47">
        <f t="shared" si="2"/>
        <v>0.5</v>
      </c>
      <c r="E13" s="48">
        <v>125</v>
      </c>
      <c r="F13" s="48">
        <v>108</v>
      </c>
      <c r="G13" s="48">
        <f t="shared" si="3"/>
        <v>1.8</v>
      </c>
      <c r="H13" s="49">
        <f t="shared" si="8"/>
        <v>69.444444444444443</v>
      </c>
      <c r="I13" s="50">
        <f t="shared" si="4"/>
        <v>250</v>
      </c>
      <c r="J13" s="50">
        <f t="shared" si="5"/>
        <v>3.6</v>
      </c>
      <c r="K13" s="51">
        <f t="shared" si="6"/>
        <v>4.0999999999999996</v>
      </c>
      <c r="L13" s="51">
        <f t="shared" si="7"/>
        <v>732.46499999999992</v>
      </c>
      <c r="M13" s="63">
        <f t="shared" si="1"/>
        <v>34.880000000000003</v>
      </c>
    </row>
    <row r="14" spans="1:13" x14ac:dyDescent="0.25">
      <c r="A14" s="45">
        <v>142</v>
      </c>
      <c r="B14" s="45" t="s">
        <v>318</v>
      </c>
      <c r="C14" s="46">
        <v>32</v>
      </c>
      <c r="D14" s="47">
        <f t="shared" si="2"/>
        <v>0.5</v>
      </c>
      <c r="E14" s="48">
        <v>125</v>
      </c>
      <c r="F14" s="48">
        <v>108</v>
      </c>
      <c r="G14" s="48">
        <f t="shared" si="3"/>
        <v>1.8</v>
      </c>
      <c r="H14" s="49">
        <f t="shared" si="8"/>
        <v>69.444444444444443</v>
      </c>
      <c r="I14" s="50">
        <f t="shared" si="4"/>
        <v>250</v>
      </c>
      <c r="J14" s="50">
        <f t="shared" si="5"/>
        <v>3.6</v>
      </c>
      <c r="K14" s="51">
        <f t="shared" si="6"/>
        <v>4.0999999999999996</v>
      </c>
      <c r="L14" s="51">
        <f t="shared" si="7"/>
        <v>732.46499999999992</v>
      </c>
      <c r="M14" s="63">
        <f t="shared" si="1"/>
        <v>22.89</v>
      </c>
    </row>
    <row r="15" spans="1:13" x14ac:dyDescent="0.25">
      <c r="A15" s="45">
        <v>143</v>
      </c>
      <c r="B15" s="45" t="s">
        <v>296</v>
      </c>
      <c r="C15" s="46">
        <v>20</v>
      </c>
      <c r="D15" s="47">
        <f t="shared" si="2"/>
        <v>0.5</v>
      </c>
      <c r="E15" s="48">
        <v>190</v>
      </c>
      <c r="F15" s="48">
        <v>160</v>
      </c>
      <c r="G15" s="48">
        <f t="shared" si="3"/>
        <v>2.7</v>
      </c>
      <c r="H15" s="49">
        <f t="shared" si="8"/>
        <v>70.370370370370367</v>
      </c>
      <c r="I15" s="50">
        <f t="shared" si="4"/>
        <v>380</v>
      </c>
      <c r="J15" s="50">
        <f t="shared" si="5"/>
        <v>5.4</v>
      </c>
      <c r="K15" s="51">
        <f t="shared" si="6"/>
        <v>5.9</v>
      </c>
      <c r="L15" s="51">
        <f t="shared" si="7"/>
        <v>1054.0350000000001</v>
      </c>
      <c r="M15" s="63">
        <f t="shared" si="1"/>
        <v>52.7</v>
      </c>
    </row>
    <row r="16" spans="1:13" x14ac:dyDescent="0.25">
      <c r="A16" s="45">
        <v>144</v>
      </c>
      <c r="B16" s="45" t="s">
        <v>209</v>
      </c>
      <c r="C16" s="46">
        <v>22</v>
      </c>
      <c r="D16" s="47">
        <f t="shared" si="2"/>
        <v>0.5</v>
      </c>
      <c r="E16" s="48">
        <v>127</v>
      </c>
      <c r="F16" s="48">
        <v>110</v>
      </c>
      <c r="G16" s="48">
        <f t="shared" si="3"/>
        <v>1.8</v>
      </c>
      <c r="H16" s="49">
        <f t="shared" si="8"/>
        <v>70.555555555555557</v>
      </c>
      <c r="I16" s="50">
        <f t="shared" si="4"/>
        <v>254</v>
      </c>
      <c r="J16" s="50">
        <f t="shared" si="5"/>
        <v>3.6</v>
      </c>
      <c r="K16" s="51">
        <f t="shared" si="6"/>
        <v>4.0999999999999996</v>
      </c>
      <c r="L16" s="51">
        <f t="shared" si="7"/>
        <v>732.46499999999992</v>
      </c>
      <c r="M16" s="63">
        <f t="shared" si="1"/>
        <v>33.29</v>
      </c>
    </row>
    <row r="17" spans="4:13" x14ac:dyDescent="0.25">
      <c r="D17" s="12"/>
      <c r="K17" s="10"/>
      <c r="M17" s="64"/>
    </row>
    <row r="18" spans="4:13" x14ac:dyDescent="0.25">
      <c r="D18" s="12"/>
      <c r="K18" s="10"/>
      <c r="M18" s="64"/>
    </row>
    <row r="19" spans="4:13" x14ac:dyDescent="0.25">
      <c r="D19" s="12"/>
      <c r="K19" s="10"/>
      <c r="M19" s="64"/>
    </row>
    <row r="20" spans="4:13" x14ac:dyDescent="0.25">
      <c r="D20" s="12"/>
      <c r="K20" s="10"/>
      <c r="M20" s="64"/>
    </row>
    <row r="21" spans="4:13" x14ac:dyDescent="0.25">
      <c r="D21" s="12"/>
      <c r="K21" s="10"/>
      <c r="M21" s="64"/>
    </row>
    <row r="22" spans="4:13" x14ac:dyDescent="0.25">
      <c r="D22" s="12"/>
      <c r="K22" s="10"/>
      <c r="M22" s="64"/>
    </row>
    <row r="23" spans="4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460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467</v>
      </c>
      <c r="F4" s="62" t="s">
        <v>449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145</v>
      </c>
      <c r="B5" s="45" t="s">
        <v>8</v>
      </c>
      <c r="C5" s="46">
        <v>264</v>
      </c>
      <c r="D5" s="47">
        <f>IF(C5/940.28&gt;0.5,C5/940.28,0.5)</f>
        <v>0.5</v>
      </c>
      <c r="E5" s="48">
        <v>78.5</v>
      </c>
      <c r="F5" s="48">
        <f>60+34</f>
        <v>94</v>
      </c>
      <c r="G5" s="48">
        <f>ROUND(F5/60,1)</f>
        <v>1.6</v>
      </c>
      <c r="H5" s="49">
        <f t="shared" ref="H5" si="0">IFERROR(E5/G5,0)</f>
        <v>49.0625</v>
      </c>
      <c r="I5" s="50">
        <f>E5*2</f>
        <v>157</v>
      </c>
      <c r="J5" s="50">
        <f>G5*2</f>
        <v>3.2</v>
      </c>
      <c r="K5" s="51">
        <f>IF(D5+J5&gt;1,D5+J5,1)</f>
        <v>3.7</v>
      </c>
      <c r="L5" s="51">
        <f>178.65*K5</f>
        <v>661.00500000000011</v>
      </c>
      <c r="M5" s="63">
        <f t="shared" ref="M5:M18" si="1">ROUND(L5/C5,2)</f>
        <v>2.5</v>
      </c>
    </row>
    <row r="6" spans="1:13" x14ac:dyDescent="0.25">
      <c r="A6" s="45">
        <v>146</v>
      </c>
      <c r="B6" s="45" t="s">
        <v>538</v>
      </c>
      <c r="C6" s="46">
        <v>937.68</v>
      </c>
      <c r="D6" s="47">
        <f t="shared" ref="D6:D18" si="2">IF(C6/940.28&gt;0.5,C6/940.28,0.5)</f>
        <v>0.99723486621006507</v>
      </c>
      <c r="E6" s="48">
        <v>0</v>
      </c>
      <c r="F6" s="48">
        <v>20</v>
      </c>
      <c r="G6" s="48">
        <f t="shared" ref="G6:G18" si="3">ROUND(F6/60,1)</f>
        <v>0.3</v>
      </c>
      <c r="H6" s="49">
        <f>IFERROR(E6/G6,0)</f>
        <v>0</v>
      </c>
      <c r="I6" s="50">
        <f t="shared" ref="I6:I18" si="4">E6*2</f>
        <v>0</v>
      </c>
      <c r="J6" s="50">
        <f t="shared" ref="J6:J18" si="5">G6*2</f>
        <v>0.6</v>
      </c>
      <c r="K6" s="51">
        <f t="shared" ref="K6:K18" si="6">IF(D6+J6&gt;1,D6+J6,1)</f>
        <v>1.5972348662100651</v>
      </c>
      <c r="L6" s="51">
        <f t="shared" ref="L6:L18" si="7">178.65*K6</f>
        <v>285.34600884842814</v>
      </c>
      <c r="M6" s="63">
        <f t="shared" si="1"/>
        <v>0.3</v>
      </c>
    </row>
    <row r="7" spans="1:13" x14ac:dyDescent="0.25">
      <c r="A7" s="45">
        <v>147</v>
      </c>
      <c r="B7" s="45" t="s">
        <v>11</v>
      </c>
      <c r="C7" s="46">
        <v>20.9</v>
      </c>
      <c r="D7" s="47">
        <f t="shared" si="2"/>
        <v>0.5</v>
      </c>
      <c r="E7" s="48">
        <v>30.1</v>
      </c>
      <c r="F7" s="48">
        <v>43</v>
      </c>
      <c r="G7" s="48">
        <f t="shared" si="3"/>
        <v>0.7</v>
      </c>
      <c r="H7" s="49">
        <f t="shared" ref="H7:H18" si="8">IFERROR(E7/G7,0)</f>
        <v>43.000000000000007</v>
      </c>
      <c r="I7" s="50">
        <f t="shared" si="4"/>
        <v>60.2</v>
      </c>
      <c r="J7" s="50">
        <f t="shared" si="5"/>
        <v>1.4</v>
      </c>
      <c r="K7" s="51">
        <f t="shared" si="6"/>
        <v>1.9</v>
      </c>
      <c r="L7" s="51">
        <f t="shared" si="7"/>
        <v>339.435</v>
      </c>
      <c r="M7" s="63">
        <f t="shared" si="1"/>
        <v>16.239999999999998</v>
      </c>
    </row>
    <row r="8" spans="1:13" x14ac:dyDescent="0.25">
      <c r="A8" s="45">
        <v>148</v>
      </c>
      <c r="B8" s="45" t="s">
        <v>13</v>
      </c>
      <c r="C8" s="46">
        <v>85.05</v>
      </c>
      <c r="D8" s="47">
        <f t="shared" si="2"/>
        <v>0.5</v>
      </c>
      <c r="E8" s="48">
        <v>47.6</v>
      </c>
      <c r="F8" s="48">
        <v>55</v>
      </c>
      <c r="G8" s="48">
        <f t="shared" si="3"/>
        <v>0.9</v>
      </c>
      <c r="H8" s="49">
        <f t="shared" si="8"/>
        <v>52.888888888888886</v>
      </c>
      <c r="I8" s="50">
        <f t="shared" si="4"/>
        <v>95.2</v>
      </c>
      <c r="J8" s="50">
        <f t="shared" si="5"/>
        <v>1.8</v>
      </c>
      <c r="K8" s="51">
        <f t="shared" si="6"/>
        <v>2.2999999999999998</v>
      </c>
      <c r="L8" s="51">
        <f t="shared" si="7"/>
        <v>410.89499999999998</v>
      </c>
      <c r="M8" s="63">
        <f t="shared" si="1"/>
        <v>4.83</v>
      </c>
    </row>
    <row r="9" spans="1:13" x14ac:dyDescent="0.25">
      <c r="A9" s="45">
        <v>149</v>
      </c>
      <c r="B9" s="45" t="s">
        <v>17</v>
      </c>
      <c r="C9" s="46">
        <v>182.24</v>
      </c>
      <c r="D9" s="47">
        <f t="shared" si="2"/>
        <v>0.5</v>
      </c>
      <c r="E9" s="48">
        <v>15.1</v>
      </c>
      <c r="F9" s="48">
        <v>24</v>
      </c>
      <c r="G9" s="48">
        <f t="shared" si="3"/>
        <v>0.4</v>
      </c>
      <c r="H9" s="49">
        <f t="shared" si="8"/>
        <v>37.75</v>
      </c>
      <c r="I9" s="50">
        <f t="shared" si="4"/>
        <v>30.2</v>
      </c>
      <c r="J9" s="50">
        <f t="shared" si="5"/>
        <v>0.8</v>
      </c>
      <c r="K9" s="51">
        <f t="shared" si="6"/>
        <v>1.3</v>
      </c>
      <c r="L9" s="51">
        <f t="shared" si="7"/>
        <v>232.245</v>
      </c>
      <c r="M9" s="63">
        <f t="shared" si="1"/>
        <v>1.27</v>
      </c>
    </row>
    <row r="10" spans="1:13" x14ac:dyDescent="0.25">
      <c r="A10" s="45">
        <v>150</v>
      </c>
      <c r="B10" s="45" t="s">
        <v>56</v>
      </c>
      <c r="C10" s="46">
        <v>88.38</v>
      </c>
      <c r="D10" s="47">
        <f t="shared" si="2"/>
        <v>0.5</v>
      </c>
      <c r="E10" s="48">
        <v>106</v>
      </c>
      <c r="F10" s="48">
        <v>111</v>
      </c>
      <c r="G10" s="48">
        <f t="shared" si="3"/>
        <v>1.9</v>
      </c>
      <c r="H10" s="49">
        <f t="shared" si="8"/>
        <v>55.789473684210527</v>
      </c>
      <c r="I10" s="50">
        <f t="shared" si="4"/>
        <v>212</v>
      </c>
      <c r="J10" s="50">
        <f t="shared" si="5"/>
        <v>3.8</v>
      </c>
      <c r="K10" s="51">
        <f t="shared" si="6"/>
        <v>4.3</v>
      </c>
      <c r="L10" s="51">
        <f t="shared" si="7"/>
        <v>768.19499999999994</v>
      </c>
      <c r="M10" s="63">
        <f t="shared" si="1"/>
        <v>8.69</v>
      </c>
    </row>
    <row r="11" spans="1:13" x14ac:dyDescent="0.25">
      <c r="A11" s="45">
        <v>151</v>
      </c>
      <c r="B11" s="45" t="s">
        <v>20</v>
      </c>
      <c r="C11" s="46">
        <v>110</v>
      </c>
      <c r="D11" s="47">
        <f t="shared" si="2"/>
        <v>0.5</v>
      </c>
      <c r="E11" s="48">
        <v>30.5</v>
      </c>
      <c r="F11" s="48">
        <v>41</v>
      </c>
      <c r="G11" s="48">
        <f>ROUND(F11/60,1)</f>
        <v>0.7</v>
      </c>
      <c r="H11" s="49">
        <f>IFERROR(E11/G11,0)</f>
        <v>43.571428571428577</v>
      </c>
      <c r="I11" s="50">
        <f>E11*2</f>
        <v>61</v>
      </c>
      <c r="J11" s="50">
        <f>G11*2</f>
        <v>1.4</v>
      </c>
      <c r="K11" s="51">
        <f t="shared" si="6"/>
        <v>1.9</v>
      </c>
      <c r="L11" s="51">
        <f t="shared" si="7"/>
        <v>339.435</v>
      </c>
      <c r="M11" s="63">
        <f t="shared" si="1"/>
        <v>3.09</v>
      </c>
    </row>
    <row r="12" spans="1:13" x14ac:dyDescent="0.25">
      <c r="A12" s="45">
        <v>152</v>
      </c>
      <c r="B12" s="45" t="s">
        <v>21</v>
      </c>
      <c r="C12" s="46">
        <v>150</v>
      </c>
      <c r="D12" s="47">
        <f t="shared" si="2"/>
        <v>0.5</v>
      </c>
      <c r="E12" s="48">
        <v>24.6</v>
      </c>
      <c r="F12" s="48">
        <v>29</v>
      </c>
      <c r="G12" s="48">
        <f t="shared" si="3"/>
        <v>0.5</v>
      </c>
      <c r="H12" s="49">
        <f t="shared" si="8"/>
        <v>49.2</v>
      </c>
      <c r="I12" s="50">
        <f t="shared" si="4"/>
        <v>49.2</v>
      </c>
      <c r="J12" s="50">
        <f t="shared" si="5"/>
        <v>1</v>
      </c>
      <c r="K12" s="51">
        <f t="shared" si="6"/>
        <v>1.5</v>
      </c>
      <c r="L12" s="51">
        <f t="shared" si="7"/>
        <v>267.97500000000002</v>
      </c>
      <c r="M12" s="63">
        <f t="shared" si="1"/>
        <v>1.79</v>
      </c>
    </row>
    <row r="13" spans="1:13" x14ac:dyDescent="0.25">
      <c r="A13" s="45">
        <v>153</v>
      </c>
      <c r="B13" s="45" t="s">
        <v>24</v>
      </c>
      <c r="C13" s="46">
        <v>96</v>
      </c>
      <c r="D13" s="47">
        <f t="shared" si="2"/>
        <v>0.5</v>
      </c>
      <c r="E13" s="48">
        <v>38.200000000000003</v>
      </c>
      <c r="F13" s="48">
        <v>48</v>
      </c>
      <c r="G13" s="48">
        <f t="shared" si="3"/>
        <v>0.8</v>
      </c>
      <c r="H13" s="49">
        <f t="shared" si="8"/>
        <v>47.75</v>
      </c>
      <c r="I13" s="50">
        <f t="shared" si="4"/>
        <v>76.400000000000006</v>
      </c>
      <c r="J13" s="50">
        <f t="shared" si="5"/>
        <v>1.6</v>
      </c>
      <c r="K13" s="51">
        <f t="shared" si="6"/>
        <v>2.1</v>
      </c>
      <c r="L13" s="51">
        <f t="shared" si="7"/>
        <v>375.16500000000002</v>
      </c>
      <c r="M13" s="63">
        <f t="shared" si="1"/>
        <v>3.91</v>
      </c>
    </row>
    <row r="14" spans="1:13" x14ac:dyDescent="0.25">
      <c r="A14" s="45">
        <v>154</v>
      </c>
      <c r="B14" s="45" t="s">
        <v>26</v>
      </c>
      <c r="C14" s="46">
        <v>66</v>
      </c>
      <c r="D14" s="47">
        <f t="shared" si="2"/>
        <v>0.5</v>
      </c>
      <c r="E14" s="48">
        <v>65.5</v>
      </c>
      <c r="F14" s="48">
        <v>69</v>
      </c>
      <c r="G14" s="48">
        <f t="shared" si="3"/>
        <v>1.2</v>
      </c>
      <c r="H14" s="49">
        <f t="shared" si="8"/>
        <v>54.583333333333336</v>
      </c>
      <c r="I14" s="50">
        <f t="shared" si="4"/>
        <v>131</v>
      </c>
      <c r="J14" s="50">
        <f t="shared" si="5"/>
        <v>2.4</v>
      </c>
      <c r="K14" s="51">
        <f t="shared" si="6"/>
        <v>2.9</v>
      </c>
      <c r="L14" s="51">
        <f t="shared" si="7"/>
        <v>518.08500000000004</v>
      </c>
      <c r="M14" s="63">
        <f t="shared" si="1"/>
        <v>7.85</v>
      </c>
    </row>
    <row r="15" spans="1:13" x14ac:dyDescent="0.25">
      <c r="A15" s="45">
        <v>155</v>
      </c>
      <c r="B15" s="45" t="s">
        <v>2</v>
      </c>
      <c r="C15" s="46">
        <v>106</v>
      </c>
      <c r="D15" s="47">
        <f t="shared" si="2"/>
        <v>0.5</v>
      </c>
      <c r="E15" s="48">
        <v>51</v>
      </c>
      <c r="F15" s="48">
        <v>66</v>
      </c>
      <c r="G15" s="48">
        <f t="shared" si="3"/>
        <v>1.1000000000000001</v>
      </c>
      <c r="H15" s="49">
        <f t="shared" si="8"/>
        <v>46.36363636363636</v>
      </c>
      <c r="I15" s="50">
        <f t="shared" si="4"/>
        <v>102</v>
      </c>
      <c r="J15" s="50">
        <f t="shared" si="5"/>
        <v>2.2000000000000002</v>
      </c>
      <c r="K15" s="51">
        <f t="shared" si="6"/>
        <v>2.7</v>
      </c>
      <c r="L15" s="51">
        <f t="shared" si="7"/>
        <v>482.35500000000008</v>
      </c>
      <c r="M15" s="63">
        <f t="shared" si="1"/>
        <v>4.55</v>
      </c>
    </row>
    <row r="16" spans="1:13" x14ac:dyDescent="0.25">
      <c r="A16" s="45">
        <v>156</v>
      </c>
      <c r="B16" s="45" t="s">
        <v>31</v>
      </c>
      <c r="C16" s="46">
        <v>175</v>
      </c>
      <c r="D16" s="47">
        <f t="shared" si="2"/>
        <v>0.5</v>
      </c>
      <c r="E16" s="48">
        <v>51.8</v>
      </c>
      <c r="F16" s="48">
        <v>54</v>
      </c>
      <c r="G16" s="48">
        <f t="shared" si="3"/>
        <v>0.9</v>
      </c>
      <c r="H16" s="49">
        <f t="shared" si="8"/>
        <v>57.55555555555555</v>
      </c>
      <c r="I16" s="50">
        <f t="shared" si="4"/>
        <v>103.6</v>
      </c>
      <c r="J16" s="50">
        <f t="shared" si="5"/>
        <v>1.8</v>
      </c>
      <c r="K16" s="51">
        <f t="shared" si="6"/>
        <v>2.2999999999999998</v>
      </c>
      <c r="L16" s="51">
        <f t="shared" si="7"/>
        <v>410.89499999999998</v>
      </c>
      <c r="M16" s="63">
        <f t="shared" si="1"/>
        <v>2.35</v>
      </c>
    </row>
    <row r="17" spans="1:13" x14ac:dyDescent="0.25">
      <c r="A17" s="45">
        <v>157</v>
      </c>
      <c r="B17" s="45" t="s">
        <v>32</v>
      </c>
      <c r="C17" s="46">
        <v>35</v>
      </c>
      <c r="D17" s="47">
        <f t="shared" si="2"/>
        <v>0.5</v>
      </c>
      <c r="E17" s="48">
        <v>23.2</v>
      </c>
      <c r="F17" s="48">
        <v>33</v>
      </c>
      <c r="G17" s="48">
        <f t="shared" si="3"/>
        <v>0.6</v>
      </c>
      <c r="H17" s="49">
        <f t="shared" si="8"/>
        <v>38.666666666666664</v>
      </c>
      <c r="I17" s="50">
        <f t="shared" si="4"/>
        <v>46.4</v>
      </c>
      <c r="J17" s="50">
        <f t="shared" si="5"/>
        <v>1.2</v>
      </c>
      <c r="K17" s="51">
        <f t="shared" si="6"/>
        <v>1.7</v>
      </c>
      <c r="L17" s="51">
        <f t="shared" si="7"/>
        <v>303.70499999999998</v>
      </c>
      <c r="M17" s="63">
        <f t="shared" si="1"/>
        <v>8.68</v>
      </c>
    </row>
    <row r="18" spans="1:13" x14ac:dyDescent="0.25">
      <c r="A18" s="45">
        <v>158</v>
      </c>
      <c r="B18" s="45" t="s">
        <v>33</v>
      </c>
      <c r="C18" s="46">
        <v>130</v>
      </c>
      <c r="D18" s="47">
        <f t="shared" si="2"/>
        <v>0.5</v>
      </c>
      <c r="E18" s="48">
        <v>170</v>
      </c>
      <c r="F18" s="48">
        <f>120+54</f>
        <v>174</v>
      </c>
      <c r="G18" s="48">
        <f t="shared" si="3"/>
        <v>2.9</v>
      </c>
      <c r="H18" s="49">
        <f t="shared" si="8"/>
        <v>58.620689655172413</v>
      </c>
      <c r="I18" s="50">
        <f t="shared" si="4"/>
        <v>340</v>
      </c>
      <c r="J18" s="50">
        <f t="shared" si="5"/>
        <v>5.8</v>
      </c>
      <c r="K18" s="51">
        <f t="shared" si="6"/>
        <v>6.3</v>
      </c>
      <c r="L18" s="51">
        <f t="shared" si="7"/>
        <v>1125.4949999999999</v>
      </c>
      <c r="M18" s="63">
        <f t="shared" si="1"/>
        <v>8.66</v>
      </c>
    </row>
    <row r="19" spans="1:13" x14ac:dyDescent="0.25">
      <c r="D19" s="12"/>
      <c r="K19" s="10"/>
      <c r="M19" s="64"/>
    </row>
    <row r="20" spans="1:13" x14ac:dyDescent="0.25">
      <c r="D20" s="12"/>
      <c r="K20" s="10"/>
      <c r="M20" s="64"/>
    </row>
    <row r="21" spans="1:13" x14ac:dyDescent="0.25">
      <c r="D21" s="12"/>
      <c r="K21" s="10"/>
      <c r="M21" s="64"/>
    </row>
    <row r="22" spans="1:13" x14ac:dyDescent="0.25">
      <c r="D22" s="12"/>
      <c r="K22" s="10"/>
      <c r="M22" s="64"/>
    </row>
    <row r="23" spans="1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461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463</v>
      </c>
      <c r="F4" s="62" t="s">
        <v>462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159</v>
      </c>
      <c r="B5" s="45" t="s">
        <v>9</v>
      </c>
      <c r="C5" s="46">
        <v>235.82</v>
      </c>
      <c r="D5" s="47">
        <f>IF(C5/940.28&gt;0.5,C5/940.28,0.5)</f>
        <v>0.5</v>
      </c>
      <c r="E5" s="48">
        <v>155</v>
      </c>
      <c r="F5" s="48">
        <v>136</v>
      </c>
      <c r="G5" s="48">
        <f>ROUND(F5/60,1)</f>
        <v>2.2999999999999998</v>
      </c>
      <c r="H5" s="49">
        <f t="shared" ref="H5" si="0">IFERROR(E5/G5,0)</f>
        <v>67.391304347826093</v>
      </c>
      <c r="I5" s="50">
        <f>E5*2</f>
        <v>310</v>
      </c>
      <c r="J5" s="50">
        <f>G5*2</f>
        <v>4.5999999999999996</v>
      </c>
      <c r="K5" s="51">
        <f>IF(D5+J5&gt;1,D5+J5,1)</f>
        <v>5.0999999999999996</v>
      </c>
      <c r="L5" s="51">
        <f>178.65*K5</f>
        <v>911.11500000000001</v>
      </c>
      <c r="M5" s="63">
        <f t="shared" ref="M5:M18" si="1">ROUND(L5/C5,2)</f>
        <v>3.86</v>
      </c>
    </row>
    <row r="6" spans="1:13" x14ac:dyDescent="0.25">
      <c r="A6" s="45">
        <v>160</v>
      </c>
      <c r="B6" s="45" t="s">
        <v>10</v>
      </c>
      <c r="C6" s="46">
        <v>36</v>
      </c>
      <c r="D6" s="47">
        <f t="shared" ref="D6:D21" si="2">IF(C6/940.28&gt;0.5,C6/940.28,0.5)</f>
        <v>0.5</v>
      </c>
      <c r="E6" s="48">
        <v>50.5</v>
      </c>
      <c r="F6" s="48">
        <v>57</v>
      </c>
      <c r="G6" s="48">
        <f t="shared" ref="G6:G21" si="3">ROUND(F6/60,1)</f>
        <v>1</v>
      </c>
      <c r="H6" s="49">
        <f>IFERROR(E6/G6,0)</f>
        <v>50.5</v>
      </c>
      <c r="I6" s="50">
        <f t="shared" ref="I6:I21" si="4">E6*2</f>
        <v>101</v>
      </c>
      <c r="J6" s="50">
        <f t="shared" ref="J6:J21" si="5">G6*2</f>
        <v>2</v>
      </c>
      <c r="K6" s="51">
        <f t="shared" ref="K6:K21" si="6">IF(D6+J6&gt;1,D6+J6,1)</f>
        <v>2.5</v>
      </c>
      <c r="L6" s="51">
        <f t="shared" ref="L6:L21" si="7">178.65*K6</f>
        <v>446.625</v>
      </c>
      <c r="M6" s="63">
        <f t="shared" si="1"/>
        <v>12.41</v>
      </c>
    </row>
    <row r="7" spans="1:13" x14ac:dyDescent="0.25">
      <c r="A7" s="45">
        <v>161</v>
      </c>
      <c r="B7" s="45" t="s">
        <v>12</v>
      </c>
      <c r="C7" s="46">
        <v>63.7</v>
      </c>
      <c r="D7" s="47">
        <f t="shared" si="2"/>
        <v>0.5</v>
      </c>
      <c r="E7" s="48">
        <v>95.8</v>
      </c>
      <c r="F7" s="48">
        <v>92</v>
      </c>
      <c r="G7" s="48">
        <f t="shared" si="3"/>
        <v>1.5</v>
      </c>
      <c r="H7" s="49">
        <f t="shared" ref="H7:H21" si="8">IFERROR(E7/G7,0)</f>
        <v>63.866666666666667</v>
      </c>
      <c r="I7" s="50">
        <f t="shared" si="4"/>
        <v>191.6</v>
      </c>
      <c r="J7" s="50">
        <f t="shared" si="5"/>
        <v>3</v>
      </c>
      <c r="K7" s="51">
        <f t="shared" si="6"/>
        <v>3.5</v>
      </c>
      <c r="L7" s="51">
        <f t="shared" si="7"/>
        <v>625.27499999999998</v>
      </c>
      <c r="M7" s="63">
        <f t="shared" si="1"/>
        <v>9.82</v>
      </c>
    </row>
    <row r="8" spans="1:13" x14ac:dyDescent="0.25">
      <c r="A8" s="45">
        <v>162</v>
      </c>
      <c r="B8" s="45" t="s">
        <v>14</v>
      </c>
      <c r="C8" s="46">
        <v>76</v>
      </c>
      <c r="D8" s="47">
        <f t="shared" si="2"/>
        <v>0.5</v>
      </c>
      <c r="E8" s="48">
        <v>27.4</v>
      </c>
      <c r="F8" s="48">
        <v>34</v>
      </c>
      <c r="G8" s="48">
        <f t="shared" si="3"/>
        <v>0.6</v>
      </c>
      <c r="H8" s="49">
        <f t="shared" si="8"/>
        <v>45.666666666666664</v>
      </c>
      <c r="I8" s="50">
        <f t="shared" si="4"/>
        <v>54.8</v>
      </c>
      <c r="J8" s="50">
        <f t="shared" si="5"/>
        <v>1.2</v>
      </c>
      <c r="K8" s="51">
        <f t="shared" si="6"/>
        <v>1.7</v>
      </c>
      <c r="L8" s="51">
        <f t="shared" si="7"/>
        <v>303.70499999999998</v>
      </c>
      <c r="M8" s="63">
        <f t="shared" si="1"/>
        <v>4</v>
      </c>
    </row>
    <row r="9" spans="1:13" x14ac:dyDescent="0.25">
      <c r="A9" s="45">
        <v>163</v>
      </c>
      <c r="B9" s="45" t="s">
        <v>15</v>
      </c>
      <c r="C9" s="46">
        <v>26</v>
      </c>
      <c r="D9" s="47">
        <f t="shared" si="2"/>
        <v>0.5</v>
      </c>
      <c r="E9" s="48">
        <v>39.4</v>
      </c>
      <c r="F9" s="48">
        <v>46</v>
      </c>
      <c r="G9" s="48">
        <f t="shared" si="3"/>
        <v>0.8</v>
      </c>
      <c r="H9" s="49">
        <f t="shared" si="8"/>
        <v>49.249999999999993</v>
      </c>
      <c r="I9" s="50">
        <f t="shared" si="4"/>
        <v>78.8</v>
      </c>
      <c r="J9" s="50">
        <f t="shared" si="5"/>
        <v>1.6</v>
      </c>
      <c r="K9" s="51">
        <f t="shared" si="6"/>
        <v>2.1</v>
      </c>
      <c r="L9" s="51">
        <f t="shared" si="7"/>
        <v>375.16500000000002</v>
      </c>
      <c r="M9" s="63">
        <f t="shared" si="1"/>
        <v>14.43</v>
      </c>
    </row>
    <row r="10" spans="1:13" x14ac:dyDescent="0.25">
      <c r="A10" s="45">
        <v>164</v>
      </c>
      <c r="B10" s="45" t="s">
        <v>16</v>
      </c>
      <c r="C10" s="46">
        <v>340.28</v>
      </c>
      <c r="D10" s="47">
        <f t="shared" si="2"/>
        <v>0.5</v>
      </c>
      <c r="E10" s="48">
        <v>70.900000000000006</v>
      </c>
      <c r="F10" s="48">
        <v>77</v>
      </c>
      <c r="G10" s="48">
        <f t="shared" si="3"/>
        <v>1.3</v>
      </c>
      <c r="H10" s="49">
        <f t="shared" si="8"/>
        <v>54.53846153846154</v>
      </c>
      <c r="I10" s="50">
        <f t="shared" si="4"/>
        <v>141.80000000000001</v>
      </c>
      <c r="J10" s="50">
        <f t="shared" si="5"/>
        <v>2.6</v>
      </c>
      <c r="K10" s="51">
        <f t="shared" si="6"/>
        <v>3.1</v>
      </c>
      <c r="L10" s="51">
        <f t="shared" si="7"/>
        <v>553.81500000000005</v>
      </c>
      <c r="M10" s="63">
        <f t="shared" si="1"/>
        <v>1.63</v>
      </c>
    </row>
    <row r="11" spans="1:13" x14ac:dyDescent="0.25">
      <c r="A11" s="45">
        <v>165</v>
      </c>
      <c r="B11" s="45" t="s">
        <v>539</v>
      </c>
      <c r="C11" s="46">
        <v>314</v>
      </c>
      <c r="D11" s="47">
        <f t="shared" si="2"/>
        <v>0.5</v>
      </c>
      <c r="E11" s="48">
        <v>0</v>
      </c>
      <c r="F11" s="48">
        <v>20</v>
      </c>
      <c r="G11" s="48">
        <f>ROUND(F11/60,1)</f>
        <v>0.3</v>
      </c>
      <c r="H11" s="49">
        <f>IFERROR(E11/G11,0)</f>
        <v>0</v>
      </c>
      <c r="I11" s="50">
        <f>E11*2</f>
        <v>0</v>
      </c>
      <c r="J11" s="50">
        <f>G11*2</f>
        <v>0.6</v>
      </c>
      <c r="K11" s="51">
        <f t="shared" si="6"/>
        <v>1.1000000000000001</v>
      </c>
      <c r="L11" s="51">
        <f t="shared" si="7"/>
        <v>196.51500000000001</v>
      </c>
      <c r="M11" s="63">
        <f t="shared" si="1"/>
        <v>0.63</v>
      </c>
    </row>
    <row r="12" spans="1:13" x14ac:dyDescent="0.25">
      <c r="A12" s="45">
        <v>166</v>
      </c>
      <c r="B12" s="45" t="s">
        <v>18</v>
      </c>
      <c r="C12" s="46">
        <v>25</v>
      </c>
      <c r="D12" s="47">
        <f t="shared" si="2"/>
        <v>0.5</v>
      </c>
      <c r="E12" s="48">
        <v>163</v>
      </c>
      <c r="F12" s="48">
        <v>128</v>
      </c>
      <c r="G12" s="48">
        <f t="shared" si="3"/>
        <v>2.1</v>
      </c>
      <c r="H12" s="49">
        <f t="shared" si="8"/>
        <v>77.61904761904762</v>
      </c>
      <c r="I12" s="50">
        <f t="shared" si="4"/>
        <v>326</v>
      </c>
      <c r="J12" s="50">
        <f t="shared" si="5"/>
        <v>4.2</v>
      </c>
      <c r="K12" s="51">
        <f t="shared" si="6"/>
        <v>4.7</v>
      </c>
      <c r="L12" s="51">
        <f t="shared" si="7"/>
        <v>839.65500000000009</v>
      </c>
      <c r="M12" s="63">
        <f t="shared" si="1"/>
        <v>33.590000000000003</v>
      </c>
    </row>
    <row r="13" spans="1:13" x14ac:dyDescent="0.25">
      <c r="A13" s="45">
        <v>167</v>
      </c>
      <c r="B13" s="45" t="s">
        <v>19</v>
      </c>
      <c r="C13" s="46">
        <v>192.9</v>
      </c>
      <c r="D13" s="47">
        <f t="shared" si="2"/>
        <v>0.5</v>
      </c>
      <c r="E13" s="48">
        <v>49.6</v>
      </c>
      <c r="F13" s="48">
        <v>65</v>
      </c>
      <c r="G13" s="48">
        <f t="shared" si="3"/>
        <v>1.1000000000000001</v>
      </c>
      <c r="H13" s="49">
        <f t="shared" si="8"/>
        <v>45.090909090909086</v>
      </c>
      <c r="I13" s="50">
        <f t="shared" si="4"/>
        <v>99.2</v>
      </c>
      <c r="J13" s="50">
        <f t="shared" si="5"/>
        <v>2.2000000000000002</v>
      </c>
      <c r="K13" s="51">
        <f t="shared" si="6"/>
        <v>2.7</v>
      </c>
      <c r="L13" s="51">
        <f t="shared" si="7"/>
        <v>482.35500000000008</v>
      </c>
      <c r="M13" s="63">
        <f t="shared" si="1"/>
        <v>2.5</v>
      </c>
    </row>
    <row r="14" spans="1:13" x14ac:dyDescent="0.25">
      <c r="A14" s="45">
        <v>168</v>
      </c>
      <c r="B14" s="45" t="s">
        <v>22</v>
      </c>
      <c r="C14" s="46">
        <v>176.23</v>
      </c>
      <c r="D14" s="47">
        <f t="shared" si="2"/>
        <v>0.5</v>
      </c>
      <c r="E14" s="48">
        <v>55.8</v>
      </c>
      <c r="F14" s="48">
        <v>59</v>
      </c>
      <c r="G14" s="48">
        <f t="shared" si="3"/>
        <v>1</v>
      </c>
      <c r="H14" s="49">
        <f t="shared" si="8"/>
        <v>55.8</v>
      </c>
      <c r="I14" s="50">
        <f t="shared" si="4"/>
        <v>111.6</v>
      </c>
      <c r="J14" s="50">
        <f t="shared" si="5"/>
        <v>2</v>
      </c>
      <c r="K14" s="51">
        <f t="shared" si="6"/>
        <v>2.5</v>
      </c>
      <c r="L14" s="51">
        <f t="shared" si="7"/>
        <v>446.625</v>
      </c>
      <c r="M14" s="63">
        <f t="shared" si="1"/>
        <v>2.5299999999999998</v>
      </c>
    </row>
    <row r="15" spans="1:13" x14ac:dyDescent="0.25">
      <c r="A15" s="45">
        <v>169</v>
      </c>
      <c r="B15" s="45" t="s">
        <v>23</v>
      </c>
      <c r="C15" s="46">
        <v>190.4</v>
      </c>
      <c r="D15" s="47">
        <f t="shared" si="2"/>
        <v>0.5</v>
      </c>
      <c r="E15" s="48">
        <v>163</v>
      </c>
      <c r="F15" s="48">
        <f>120+43</f>
        <v>163</v>
      </c>
      <c r="G15" s="48">
        <f t="shared" si="3"/>
        <v>2.7</v>
      </c>
      <c r="H15" s="49">
        <f t="shared" si="8"/>
        <v>60.370370370370367</v>
      </c>
      <c r="I15" s="50">
        <f t="shared" si="4"/>
        <v>326</v>
      </c>
      <c r="J15" s="50">
        <f t="shared" si="5"/>
        <v>5.4</v>
      </c>
      <c r="K15" s="51">
        <f t="shared" si="6"/>
        <v>5.9</v>
      </c>
      <c r="L15" s="51">
        <f t="shared" si="7"/>
        <v>1054.0350000000001</v>
      </c>
      <c r="M15" s="63">
        <f t="shared" si="1"/>
        <v>5.54</v>
      </c>
    </row>
    <row r="16" spans="1:13" x14ac:dyDescent="0.25">
      <c r="A16" s="45">
        <v>170</v>
      </c>
      <c r="B16" s="45" t="s">
        <v>25</v>
      </c>
      <c r="C16" s="46">
        <v>20</v>
      </c>
      <c r="D16" s="47">
        <f t="shared" si="2"/>
        <v>0.5</v>
      </c>
      <c r="E16" s="48">
        <v>108</v>
      </c>
      <c r="F16" s="48">
        <v>109</v>
      </c>
      <c r="G16" s="48">
        <f t="shared" si="3"/>
        <v>1.8</v>
      </c>
      <c r="H16" s="49">
        <f t="shared" si="8"/>
        <v>60</v>
      </c>
      <c r="I16" s="50">
        <f t="shared" si="4"/>
        <v>216</v>
      </c>
      <c r="J16" s="50">
        <f t="shared" si="5"/>
        <v>3.6</v>
      </c>
      <c r="K16" s="51">
        <f t="shared" si="6"/>
        <v>4.0999999999999996</v>
      </c>
      <c r="L16" s="51">
        <f t="shared" si="7"/>
        <v>732.46499999999992</v>
      </c>
      <c r="M16" s="63">
        <f t="shared" si="1"/>
        <v>36.619999999999997</v>
      </c>
    </row>
    <row r="17" spans="1:13" x14ac:dyDescent="0.25">
      <c r="A17" s="45">
        <v>171</v>
      </c>
      <c r="B17" s="45" t="s">
        <v>27</v>
      </c>
      <c r="C17" s="46">
        <v>265.16000000000003</v>
      </c>
      <c r="D17" s="47">
        <f t="shared" si="2"/>
        <v>0.5</v>
      </c>
      <c r="E17" s="48">
        <v>111</v>
      </c>
      <c r="F17" s="48">
        <f>60+54</f>
        <v>114</v>
      </c>
      <c r="G17" s="48">
        <f t="shared" si="3"/>
        <v>1.9</v>
      </c>
      <c r="H17" s="49">
        <f t="shared" si="8"/>
        <v>58.421052631578952</v>
      </c>
      <c r="I17" s="50">
        <f t="shared" si="4"/>
        <v>222</v>
      </c>
      <c r="J17" s="50">
        <f t="shared" si="5"/>
        <v>3.8</v>
      </c>
      <c r="K17" s="51">
        <f t="shared" si="6"/>
        <v>4.3</v>
      </c>
      <c r="L17" s="51">
        <f t="shared" si="7"/>
        <v>768.19499999999994</v>
      </c>
      <c r="M17" s="63">
        <f t="shared" si="1"/>
        <v>2.9</v>
      </c>
    </row>
    <row r="18" spans="1:13" x14ac:dyDescent="0.25">
      <c r="A18" s="45">
        <v>172</v>
      </c>
      <c r="B18" s="45" t="s">
        <v>28</v>
      </c>
      <c r="C18" s="46">
        <v>32</v>
      </c>
      <c r="D18" s="47">
        <f t="shared" si="2"/>
        <v>0.5</v>
      </c>
      <c r="E18" s="48">
        <v>39.4</v>
      </c>
      <c r="F18" s="48">
        <v>41</v>
      </c>
      <c r="G18" s="48">
        <f t="shared" si="3"/>
        <v>0.7</v>
      </c>
      <c r="H18" s="49">
        <f t="shared" si="8"/>
        <v>56.285714285714285</v>
      </c>
      <c r="I18" s="50">
        <f t="shared" si="4"/>
        <v>78.8</v>
      </c>
      <c r="J18" s="50">
        <f t="shared" si="5"/>
        <v>1.4</v>
      </c>
      <c r="K18" s="51">
        <f t="shared" si="6"/>
        <v>1.9</v>
      </c>
      <c r="L18" s="51">
        <f t="shared" si="7"/>
        <v>339.435</v>
      </c>
      <c r="M18" s="63">
        <f t="shared" si="1"/>
        <v>10.61</v>
      </c>
    </row>
    <row r="19" spans="1:13" x14ac:dyDescent="0.25">
      <c r="A19" s="45">
        <v>173</v>
      </c>
      <c r="B19" s="45" t="s">
        <v>29</v>
      </c>
      <c r="C19" s="46">
        <v>110.69</v>
      </c>
      <c r="D19" s="47">
        <f t="shared" si="2"/>
        <v>0.5</v>
      </c>
      <c r="E19" s="48">
        <v>102</v>
      </c>
      <c r="F19" s="48">
        <f>60+52</f>
        <v>112</v>
      </c>
      <c r="G19" s="48">
        <f t="shared" si="3"/>
        <v>1.9</v>
      </c>
      <c r="H19" s="49">
        <f t="shared" si="8"/>
        <v>53.684210526315795</v>
      </c>
      <c r="I19" s="50">
        <f t="shared" si="4"/>
        <v>204</v>
      </c>
      <c r="J19" s="50">
        <f t="shared" si="5"/>
        <v>3.8</v>
      </c>
      <c r="K19" s="51">
        <f t="shared" si="6"/>
        <v>4.3</v>
      </c>
      <c r="L19" s="51">
        <f t="shared" si="7"/>
        <v>768.19499999999994</v>
      </c>
      <c r="M19" s="63">
        <f t="shared" ref="M19:M21" si="9">ROUND(L19/C19,2)</f>
        <v>6.94</v>
      </c>
    </row>
    <row r="20" spans="1:13" x14ac:dyDescent="0.25">
      <c r="A20" s="45">
        <v>174</v>
      </c>
      <c r="B20" s="45" t="s">
        <v>30</v>
      </c>
      <c r="C20" s="46">
        <v>104.75</v>
      </c>
      <c r="D20" s="47">
        <f t="shared" si="2"/>
        <v>0.5</v>
      </c>
      <c r="E20" s="48">
        <v>21.4</v>
      </c>
      <c r="F20" s="48">
        <v>38</v>
      </c>
      <c r="G20" s="48">
        <f t="shared" si="3"/>
        <v>0.6</v>
      </c>
      <c r="H20" s="49">
        <f t="shared" si="8"/>
        <v>35.666666666666664</v>
      </c>
      <c r="I20" s="50">
        <f t="shared" si="4"/>
        <v>42.8</v>
      </c>
      <c r="J20" s="50">
        <f t="shared" si="5"/>
        <v>1.2</v>
      </c>
      <c r="K20" s="51">
        <f t="shared" si="6"/>
        <v>1.7</v>
      </c>
      <c r="L20" s="51">
        <f t="shared" si="7"/>
        <v>303.70499999999998</v>
      </c>
      <c r="M20" s="63">
        <f t="shared" si="9"/>
        <v>2.9</v>
      </c>
    </row>
    <row r="21" spans="1:13" x14ac:dyDescent="0.25">
      <c r="A21" s="45">
        <v>175</v>
      </c>
      <c r="B21" s="45" t="s">
        <v>34</v>
      </c>
      <c r="C21" s="46">
        <v>21</v>
      </c>
      <c r="D21" s="47">
        <f t="shared" si="2"/>
        <v>0.5</v>
      </c>
      <c r="E21" s="48">
        <v>186</v>
      </c>
      <c r="F21" s="48">
        <f>180+11</f>
        <v>191</v>
      </c>
      <c r="G21" s="48">
        <f t="shared" si="3"/>
        <v>3.2</v>
      </c>
      <c r="H21" s="49">
        <f t="shared" si="8"/>
        <v>58.125</v>
      </c>
      <c r="I21" s="50">
        <f t="shared" si="4"/>
        <v>372</v>
      </c>
      <c r="J21" s="50">
        <f t="shared" si="5"/>
        <v>6.4</v>
      </c>
      <c r="K21" s="51">
        <f t="shared" si="6"/>
        <v>6.9</v>
      </c>
      <c r="L21" s="51">
        <f t="shared" si="7"/>
        <v>1232.6850000000002</v>
      </c>
      <c r="M21" s="63">
        <f t="shared" si="9"/>
        <v>58.7</v>
      </c>
    </row>
    <row r="22" spans="1:13" x14ac:dyDescent="0.25">
      <c r="D22" s="12"/>
      <c r="M22" s="64"/>
    </row>
    <row r="23" spans="1:13" x14ac:dyDescent="0.25">
      <c r="D23" s="12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8"/>
  <sheetViews>
    <sheetView tabSelected="1" view="pageBreakPreview" topLeftCell="A112" zoomScaleNormal="100" zoomScaleSheetLayoutView="100" workbookViewId="0">
      <selection activeCell="D117" sqref="D117"/>
    </sheetView>
  </sheetViews>
  <sheetFormatPr defaultRowHeight="12.75" x14ac:dyDescent="0.2"/>
  <cols>
    <col min="1" max="1" width="24.5703125" style="70" customWidth="1"/>
    <col min="2" max="2" width="9.140625" style="70"/>
    <col min="3" max="3" width="31.42578125" style="70" customWidth="1"/>
    <col min="4" max="4" width="16.140625" style="70" customWidth="1"/>
    <col min="5" max="5" width="13.28515625" style="104" customWidth="1"/>
    <col min="6" max="6" width="13.28515625" style="73" customWidth="1"/>
    <col min="7" max="7" width="15.5703125" style="70" bestFit="1" customWidth="1"/>
    <col min="8" max="8" width="15.7109375" style="92" customWidth="1"/>
    <col min="9" max="14" width="9.140625" style="66"/>
    <col min="15" max="16384" width="9.140625" style="70"/>
  </cols>
  <sheetData>
    <row r="1" spans="1:8" ht="15.75" customHeight="1" x14ac:dyDescent="0.25">
      <c r="A1" s="125" t="s">
        <v>540</v>
      </c>
      <c r="B1" s="126"/>
      <c r="C1" s="126"/>
      <c r="D1" s="126"/>
      <c r="E1" s="126"/>
      <c r="F1" s="126"/>
      <c r="G1" s="126"/>
      <c r="H1" s="127"/>
    </row>
    <row r="2" spans="1:8" ht="25.5" x14ac:dyDescent="0.2">
      <c r="A2" s="93" t="s">
        <v>548</v>
      </c>
      <c r="B2" s="94" t="s">
        <v>455</v>
      </c>
      <c r="C2" s="94" t="s">
        <v>549</v>
      </c>
      <c r="D2" s="94" t="s">
        <v>541</v>
      </c>
      <c r="E2" s="100" t="s">
        <v>542</v>
      </c>
      <c r="F2" s="95" t="s">
        <v>543</v>
      </c>
      <c r="G2" s="94" t="s">
        <v>546</v>
      </c>
      <c r="H2" s="96" t="s">
        <v>547</v>
      </c>
    </row>
    <row r="3" spans="1:8" ht="89.25" x14ac:dyDescent="0.2">
      <c r="A3" s="82" t="s">
        <v>572</v>
      </c>
      <c r="B3" s="83">
        <v>1</v>
      </c>
      <c r="C3" s="84" t="s">
        <v>573</v>
      </c>
      <c r="D3" s="83" t="s">
        <v>545</v>
      </c>
      <c r="E3" s="101">
        <v>86888</v>
      </c>
      <c r="F3" s="85">
        <f>'lote 1'!I8</f>
        <v>4.47</v>
      </c>
      <c r="G3" s="86">
        <f>(ROUND(F3,2)*E3)</f>
        <v>388389.36</v>
      </c>
      <c r="H3" s="98" t="s">
        <v>572</v>
      </c>
    </row>
    <row r="4" spans="1:8" x14ac:dyDescent="0.2">
      <c r="A4" s="128" t="s">
        <v>574</v>
      </c>
      <c r="B4" s="74">
        <v>2</v>
      </c>
      <c r="C4" s="87" t="s">
        <v>168</v>
      </c>
      <c r="D4" s="74" t="s">
        <v>545</v>
      </c>
      <c r="E4" s="102">
        <v>69</v>
      </c>
      <c r="F4" s="76">
        <f>'lote 2'!M5</f>
        <v>64.47</v>
      </c>
      <c r="G4" s="97">
        <f>(ROUND(F4,2)*E4)</f>
        <v>4448.43</v>
      </c>
      <c r="H4" s="119">
        <f>SUM(G4:G22)</f>
        <v>73578.36</v>
      </c>
    </row>
    <row r="5" spans="1:8" ht="15" customHeight="1" x14ac:dyDescent="0.2">
      <c r="A5" s="129"/>
      <c r="B5" s="67">
        <v>3</v>
      </c>
      <c r="C5" s="68" t="s">
        <v>174</v>
      </c>
      <c r="D5" s="67" t="s">
        <v>545</v>
      </c>
      <c r="E5" s="99">
        <v>51</v>
      </c>
      <c r="F5" s="72">
        <f>'lote 2'!M6</f>
        <v>57.8</v>
      </c>
      <c r="G5" s="69">
        <f>(ROUND(F5,2)*E5)</f>
        <v>2947.7999999999997</v>
      </c>
      <c r="H5" s="120"/>
    </row>
    <row r="6" spans="1:8" ht="15" customHeight="1" x14ac:dyDescent="0.2">
      <c r="A6" s="129"/>
      <c r="B6" s="67">
        <v>4</v>
      </c>
      <c r="C6" s="68" t="s">
        <v>292</v>
      </c>
      <c r="D6" s="67" t="s">
        <v>545</v>
      </c>
      <c r="E6" s="99">
        <v>45</v>
      </c>
      <c r="F6" s="72">
        <f>'lote 2'!M7</f>
        <v>91.71</v>
      </c>
      <c r="G6" s="69">
        <f t="shared" ref="G6:G66" si="0">(ROUND(F6,2)*E6)</f>
        <v>4126.95</v>
      </c>
      <c r="H6" s="120"/>
    </row>
    <row r="7" spans="1:8" ht="15" customHeight="1" x14ac:dyDescent="0.2">
      <c r="A7" s="129"/>
      <c r="B7" s="67">
        <v>5</v>
      </c>
      <c r="C7" s="68" t="s">
        <v>504</v>
      </c>
      <c r="D7" s="67" t="s">
        <v>545</v>
      </c>
      <c r="E7" s="99">
        <v>504</v>
      </c>
      <c r="F7" s="72">
        <f>'lote 2'!M8</f>
        <v>5.75</v>
      </c>
      <c r="G7" s="69">
        <f t="shared" si="0"/>
        <v>2898</v>
      </c>
      <c r="H7" s="120"/>
    </row>
    <row r="8" spans="1:8" ht="15" customHeight="1" x14ac:dyDescent="0.2">
      <c r="A8" s="129"/>
      <c r="B8" s="67">
        <v>6</v>
      </c>
      <c r="C8" s="68" t="s">
        <v>57</v>
      </c>
      <c r="D8" s="67" t="s">
        <v>545</v>
      </c>
      <c r="E8" s="99">
        <v>75</v>
      </c>
      <c r="F8" s="72">
        <f>'lote 2'!M9</f>
        <v>79.319999999999993</v>
      </c>
      <c r="G8" s="69">
        <f t="shared" si="0"/>
        <v>5948.9999999999991</v>
      </c>
      <c r="H8" s="120"/>
    </row>
    <row r="9" spans="1:8" ht="15" customHeight="1" x14ac:dyDescent="0.2">
      <c r="A9" s="129"/>
      <c r="B9" s="67">
        <v>7</v>
      </c>
      <c r="C9" s="68" t="s">
        <v>180</v>
      </c>
      <c r="D9" s="67" t="s">
        <v>545</v>
      </c>
      <c r="E9" s="99">
        <v>662</v>
      </c>
      <c r="F9" s="72">
        <f>'lote 2'!M10</f>
        <v>6.89</v>
      </c>
      <c r="G9" s="69">
        <f t="shared" si="0"/>
        <v>4561.1799999999994</v>
      </c>
      <c r="H9" s="120"/>
    </row>
    <row r="10" spans="1:8" ht="15" customHeight="1" x14ac:dyDescent="0.2">
      <c r="A10" s="129"/>
      <c r="B10" s="67">
        <v>8</v>
      </c>
      <c r="C10" s="68" t="s">
        <v>58</v>
      </c>
      <c r="D10" s="67" t="s">
        <v>545</v>
      </c>
      <c r="E10" s="99">
        <v>210</v>
      </c>
      <c r="F10" s="72">
        <f>'lote 2'!M11</f>
        <v>25.27</v>
      </c>
      <c r="G10" s="69">
        <f t="shared" si="0"/>
        <v>5306.7</v>
      </c>
      <c r="H10" s="120"/>
    </row>
    <row r="11" spans="1:8" ht="15" customHeight="1" x14ac:dyDescent="0.2">
      <c r="A11" s="129"/>
      <c r="B11" s="67">
        <v>9</v>
      </c>
      <c r="C11" s="68" t="s">
        <v>185</v>
      </c>
      <c r="D11" s="67" t="s">
        <v>545</v>
      </c>
      <c r="E11" s="99">
        <v>618</v>
      </c>
      <c r="F11" s="72">
        <f>'lote 2'!M12</f>
        <v>2.87</v>
      </c>
      <c r="G11" s="69">
        <f t="shared" si="0"/>
        <v>1773.66</v>
      </c>
      <c r="H11" s="120"/>
    </row>
    <row r="12" spans="1:8" ht="15" customHeight="1" x14ac:dyDescent="0.2">
      <c r="A12" s="129"/>
      <c r="B12" s="67">
        <v>10</v>
      </c>
      <c r="C12" s="68" t="s">
        <v>188</v>
      </c>
      <c r="D12" s="67" t="s">
        <v>545</v>
      </c>
      <c r="E12" s="99">
        <v>437</v>
      </c>
      <c r="F12" s="72">
        <f>'lote 2'!M13</f>
        <v>11.91</v>
      </c>
      <c r="G12" s="69">
        <f t="shared" si="0"/>
        <v>5204.67</v>
      </c>
      <c r="H12" s="120"/>
    </row>
    <row r="13" spans="1:8" ht="15" customHeight="1" x14ac:dyDescent="0.2">
      <c r="A13" s="129"/>
      <c r="B13" s="67">
        <v>11</v>
      </c>
      <c r="C13" s="68" t="s">
        <v>190</v>
      </c>
      <c r="D13" s="67" t="s">
        <v>545</v>
      </c>
      <c r="E13" s="99">
        <v>303</v>
      </c>
      <c r="F13" s="72">
        <f>'lote 2'!M14</f>
        <v>13.27</v>
      </c>
      <c r="G13" s="69">
        <f t="shared" si="0"/>
        <v>4020.81</v>
      </c>
      <c r="H13" s="120"/>
    </row>
    <row r="14" spans="1:8" ht="15" customHeight="1" x14ac:dyDescent="0.2">
      <c r="A14" s="129"/>
      <c r="B14" s="67">
        <v>12</v>
      </c>
      <c r="C14" s="68" t="s">
        <v>550</v>
      </c>
      <c r="D14" s="67" t="s">
        <v>545</v>
      </c>
      <c r="E14" s="99">
        <v>179</v>
      </c>
      <c r="F14" s="72">
        <f>'lote 2'!M15</f>
        <v>24.93</v>
      </c>
      <c r="G14" s="69">
        <f t="shared" si="0"/>
        <v>4462.47</v>
      </c>
      <c r="H14" s="120"/>
    </row>
    <row r="15" spans="1:8" ht="15" customHeight="1" x14ac:dyDescent="0.2">
      <c r="A15" s="129"/>
      <c r="B15" s="67">
        <v>13</v>
      </c>
      <c r="C15" s="68" t="s">
        <v>192</v>
      </c>
      <c r="D15" s="67" t="s">
        <v>545</v>
      </c>
      <c r="E15" s="99">
        <v>96</v>
      </c>
      <c r="F15" s="72">
        <f>'lote 2'!M16</f>
        <v>46.34</v>
      </c>
      <c r="G15" s="69">
        <f t="shared" si="0"/>
        <v>4448.6400000000003</v>
      </c>
      <c r="H15" s="120"/>
    </row>
    <row r="16" spans="1:8" ht="15" customHeight="1" x14ac:dyDescent="0.2">
      <c r="A16" s="129"/>
      <c r="B16" s="67">
        <v>14</v>
      </c>
      <c r="C16" s="68" t="s">
        <v>193</v>
      </c>
      <c r="D16" s="67" t="s">
        <v>545</v>
      </c>
      <c r="E16" s="99">
        <v>135</v>
      </c>
      <c r="F16" s="72">
        <f>'lote 2'!M17</f>
        <v>29.78</v>
      </c>
      <c r="G16" s="69">
        <f t="shared" si="0"/>
        <v>4020.3</v>
      </c>
      <c r="H16" s="120"/>
    </row>
    <row r="17" spans="1:8" ht="15" customHeight="1" x14ac:dyDescent="0.2">
      <c r="A17" s="129"/>
      <c r="B17" s="67">
        <v>15</v>
      </c>
      <c r="C17" s="68" t="s">
        <v>194</v>
      </c>
      <c r="D17" s="67" t="s">
        <v>545</v>
      </c>
      <c r="E17" s="99">
        <v>810</v>
      </c>
      <c r="F17" s="72">
        <f>'lote 2'!M18</f>
        <v>0.73</v>
      </c>
      <c r="G17" s="69">
        <f t="shared" si="0"/>
        <v>591.29999999999995</v>
      </c>
      <c r="H17" s="120"/>
    </row>
    <row r="18" spans="1:8" ht="15" customHeight="1" x14ac:dyDescent="0.2">
      <c r="A18" s="129"/>
      <c r="B18" s="67">
        <v>16</v>
      </c>
      <c r="C18" s="68" t="s">
        <v>551</v>
      </c>
      <c r="D18" s="67" t="s">
        <v>545</v>
      </c>
      <c r="E18" s="99">
        <v>712</v>
      </c>
      <c r="F18" s="72">
        <f>'lote 2'!M19</f>
        <v>0.83</v>
      </c>
      <c r="G18" s="69">
        <f t="shared" si="0"/>
        <v>590.95999999999992</v>
      </c>
      <c r="H18" s="120"/>
    </row>
    <row r="19" spans="1:8" ht="15" customHeight="1" x14ac:dyDescent="0.2">
      <c r="A19" s="129"/>
      <c r="B19" s="67">
        <v>17</v>
      </c>
      <c r="C19" s="68" t="s">
        <v>200</v>
      </c>
      <c r="D19" s="67" t="s">
        <v>545</v>
      </c>
      <c r="E19" s="99">
        <v>894</v>
      </c>
      <c r="F19" s="72">
        <f>'lote 2'!M20</f>
        <v>3.66</v>
      </c>
      <c r="G19" s="69">
        <f t="shared" si="0"/>
        <v>3272.04</v>
      </c>
      <c r="H19" s="120"/>
    </row>
    <row r="20" spans="1:8" ht="15" customHeight="1" x14ac:dyDescent="0.2">
      <c r="A20" s="129"/>
      <c r="B20" s="67">
        <v>18</v>
      </c>
      <c r="C20" s="68" t="s">
        <v>239</v>
      </c>
      <c r="D20" s="67" t="s">
        <v>545</v>
      </c>
      <c r="E20" s="99">
        <v>105</v>
      </c>
      <c r="F20" s="72">
        <f>'lote 2'!M21</f>
        <v>55.64</v>
      </c>
      <c r="G20" s="69">
        <f t="shared" si="0"/>
        <v>5842.2</v>
      </c>
      <c r="H20" s="120"/>
    </row>
    <row r="21" spans="1:8" ht="15" customHeight="1" x14ac:dyDescent="0.2">
      <c r="A21" s="129"/>
      <c r="B21" s="67">
        <v>19</v>
      </c>
      <c r="C21" s="68" t="s">
        <v>205</v>
      </c>
      <c r="D21" s="67" t="s">
        <v>545</v>
      </c>
      <c r="E21" s="99">
        <v>240</v>
      </c>
      <c r="F21" s="72">
        <f>'lote 2'!M22</f>
        <v>22.11</v>
      </c>
      <c r="G21" s="69">
        <f t="shared" si="0"/>
        <v>5306.4</v>
      </c>
      <c r="H21" s="120"/>
    </row>
    <row r="22" spans="1:8" ht="15" customHeight="1" x14ac:dyDescent="0.2">
      <c r="A22" s="130"/>
      <c r="B22" s="78">
        <v>20</v>
      </c>
      <c r="C22" s="88" t="s">
        <v>208</v>
      </c>
      <c r="D22" s="78" t="s">
        <v>545</v>
      </c>
      <c r="E22" s="103">
        <v>615</v>
      </c>
      <c r="F22" s="80">
        <f>'lote 2'!M23</f>
        <v>6.19</v>
      </c>
      <c r="G22" s="81">
        <f t="shared" si="0"/>
        <v>3806.8500000000004</v>
      </c>
      <c r="H22" s="121"/>
    </row>
    <row r="23" spans="1:8" x14ac:dyDescent="0.2">
      <c r="A23" s="128" t="s">
        <v>552</v>
      </c>
      <c r="B23" s="74">
        <v>21</v>
      </c>
      <c r="C23" s="87" t="s">
        <v>500</v>
      </c>
      <c r="D23" s="74" t="s">
        <v>545</v>
      </c>
      <c r="E23" s="102">
        <v>491</v>
      </c>
      <c r="F23" s="76">
        <f>'lote 3'!M5</f>
        <v>4.7</v>
      </c>
      <c r="G23" s="77">
        <f t="shared" si="0"/>
        <v>2307.7000000000003</v>
      </c>
      <c r="H23" s="119">
        <f>SUM(G23:G30)</f>
        <v>20010.13</v>
      </c>
    </row>
    <row r="24" spans="1:8" ht="15" customHeight="1" x14ac:dyDescent="0.2">
      <c r="A24" s="129"/>
      <c r="B24" s="67">
        <v>22</v>
      </c>
      <c r="C24" s="68" t="s">
        <v>426</v>
      </c>
      <c r="D24" s="67" t="s">
        <v>545</v>
      </c>
      <c r="E24" s="99">
        <v>1532</v>
      </c>
      <c r="F24" s="72">
        <f>'lote 3'!M6</f>
        <v>1.03</v>
      </c>
      <c r="G24" s="69">
        <f t="shared" si="0"/>
        <v>1577.96</v>
      </c>
      <c r="H24" s="120"/>
    </row>
    <row r="25" spans="1:8" ht="15" customHeight="1" x14ac:dyDescent="0.2">
      <c r="A25" s="129"/>
      <c r="B25" s="67">
        <v>23</v>
      </c>
      <c r="C25" s="68" t="s">
        <v>432</v>
      </c>
      <c r="D25" s="67" t="s">
        <v>545</v>
      </c>
      <c r="E25" s="99">
        <v>51</v>
      </c>
      <c r="F25" s="72">
        <f>'lote 3'!M7</f>
        <v>66.44</v>
      </c>
      <c r="G25" s="69">
        <f t="shared" si="0"/>
        <v>3388.44</v>
      </c>
      <c r="H25" s="120"/>
    </row>
    <row r="26" spans="1:8" ht="15" customHeight="1" x14ac:dyDescent="0.2">
      <c r="A26" s="129"/>
      <c r="B26" s="67">
        <v>24</v>
      </c>
      <c r="C26" s="68" t="s">
        <v>434</v>
      </c>
      <c r="D26" s="67" t="s">
        <v>545</v>
      </c>
      <c r="E26" s="99">
        <v>96</v>
      </c>
      <c r="F26" s="72">
        <f>'lote 3'!M8</f>
        <v>38.520000000000003</v>
      </c>
      <c r="G26" s="69">
        <f t="shared" si="0"/>
        <v>3697.92</v>
      </c>
      <c r="H26" s="120"/>
    </row>
    <row r="27" spans="1:8" ht="15" customHeight="1" x14ac:dyDescent="0.2">
      <c r="A27" s="129"/>
      <c r="B27" s="67">
        <v>25</v>
      </c>
      <c r="C27" s="68" t="s">
        <v>436</v>
      </c>
      <c r="D27" s="67" t="s">
        <v>545</v>
      </c>
      <c r="E27" s="99">
        <v>413</v>
      </c>
      <c r="F27" s="72">
        <f>'lote 3'!M9</f>
        <v>1.43</v>
      </c>
      <c r="G27" s="69">
        <f t="shared" si="0"/>
        <v>590.58999999999992</v>
      </c>
      <c r="H27" s="120"/>
    </row>
    <row r="28" spans="1:8" ht="15" customHeight="1" x14ac:dyDescent="0.2">
      <c r="A28" s="129"/>
      <c r="B28" s="67">
        <v>26</v>
      </c>
      <c r="C28" s="68" t="s">
        <v>438</v>
      </c>
      <c r="D28" s="67" t="s">
        <v>545</v>
      </c>
      <c r="E28" s="99">
        <v>57</v>
      </c>
      <c r="F28" s="72">
        <f>'lote 3'!M10</f>
        <v>40.43</v>
      </c>
      <c r="G28" s="69">
        <f t="shared" si="0"/>
        <v>2304.5099999999998</v>
      </c>
      <c r="H28" s="120"/>
    </row>
    <row r="29" spans="1:8" ht="15" customHeight="1" x14ac:dyDescent="0.2">
      <c r="A29" s="129"/>
      <c r="B29" s="67">
        <v>27</v>
      </c>
      <c r="C29" s="68" t="s">
        <v>440</v>
      </c>
      <c r="D29" s="67" t="s">
        <v>545</v>
      </c>
      <c r="E29" s="99">
        <v>111</v>
      </c>
      <c r="F29" s="72">
        <f>'lote 3'!M11</f>
        <v>36.51</v>
      </c>
      <c r="G29" s="69">
        <f t="shared" si="0"/>
        <v>4052.6099999999997</v>
      </c>
      <c r="H29" s="120"/>
    </row>
    <row r="30" spans="1:8" ht="15" customHeight="1" x14ac:dyDescent="0.2">
      <c r="A30" s="130"/>
      <c r="B30" s="78">
        <v>28</v>
      </c>
      <c r="C30" s="88" t="s">
        <v>442</v>
      </c>
      <c r="D30" s="78" t="s">
        <v>545</v>
      </c>
      <c r="E30" s="103">
        <v>78</v>
      </c>
      <c r="F30" s="80">
        <f>'lote 3'!M12</f>
        <v>26.8</v>
      </c>
      <c r="G30" s="81">
        <f t="shared" si="0"/>
        <v>2090.4</v>
      </c>
      <c r="H30" s="121"/>
    </row>
    <row r="31" spans="1:8" x14ac:dyDescent="0.2">
      <c r="A31" s="116" t="s">
        <v>575</v>
      </c>
      <c r="B31" s="74">
        <v>29</v>
      </c>
      <c r="C31" s="87" t="s">
        <v>408</v>
      </c>
      <c r="D31" s="74" t="s">
        <v>545</v>
      </c>
      <c r="E31" s="102">
        <v>126</v>
      </c>
      <c r="F31" s="76">
        <f>'lote 4'!M5</f>
        <v>19.14</v>
      </c>
      <c r="G31" s="77">
        <f t="shared" si="0"/>
        <v>2411.64</v>
      </c>
      <c r="H31" s="119">
        <f>SUM(G31:G41)</f>
        <v>29689.660000000003</v>
      </c>
    </row>
    <row r="32" spans="1:8" ht="15" customHeight="1" x14ac:dyDescent="0.2">
      <c r="A32" s="117"/>
      <c r="B32" s="67">
        <v>30</v>
      </c>
      <c r="C32" s="68" t="s">
        <v>553</v>
      </c>
      <c r="D32" s="67" t="s">
        <v>545</v>
      </c>
      <c r="E32" s="99">
        <v>900</v>
      </c>
      <c r="F32" s="72">
        <f>'lote 4'!M6</f>
        <v>2.68</v>
      </c>
      <c r="G32" s="69">
        <f t="shared" si="0"/>
        <v>2412</v>
      </c>
      <c r="H32" s="120"/>
    </row>
    <row r="33" spans="1:8" ht="15" customHeight="1" x14ac:dyDescent="0.2">
      <c r="A33" s="117"/>
      <c r="B33" s="67">
        <v>31</v>
      </c>
      <c r="C33" s="68" t="s">
        <v>430</v>
      </c>
      <c r="D33" s="67" t="s">
        <v>545</v>
      </c>
      <c r="E33" s="99">
        <v>60</v>
      </c>
      <c r="F33" s="72">
        <f>'lote 4'!M7</f>
        <v>31.58</v>
      </c>
      <c r="G33" s="69">
        <f t="shared" si="0"/>
        <v>1894.8</v>
      </c>
      <c r="H33" s="120"/>
    </row>
    <row r="34" spans="1:8" ht="15" customHeight="1" x14ac:dyDescent="0.2">
      <c r="A34" s="117"/>
      <c r="B34" s="67">
        <v>32</v>
      </c>
      <c r="C34" s="68" t="s">
        <v>431</v>
      </c>
      <c r="D34" s="67" t="s">
        <v>545</v>
      </c>
      <c r="E34" s="99">
        <v>37</v>
      </c>
      <c r="F34" s="72">
        <f>'lote 4'!M8</f>
        <v>16.34</v>
      </c>
      <c r="G34" s="69">
        <f t="shared" si="0"/>
        <v>604.58000000000004</v>
      </c>
      <c r="H34" s="120"/>
    </row>
    <row r="35" spans="1:8" ht="15" customHeight="1" x14ac:dyDescent="0.2">
      <c r="A35" s="117"/>
      <c r="B35" s="67">
        <v>33</v>
      </c>
      <c r="C35" s="68" t="s">
        <v>413</v>
      </c>
      <c r="D35" s="67" t="s">
        <v>545</v>
      </c>
      <c r="E35" s="99">
        <v>195</v>
      </c>
      <c r="F35" s="72">
        <f>'lote 4'!M9</f>
        <v>22.26</v>
      </c>
      <c r="G35" s="69">
        <f t="shared" si="0"/>
        <v>4340.7000000000007</v>
      </c>
      <c r="H35" s="120"/>
    </row>
    <row r="36" spans="1:8" ht="15" customHeight="1" x14ac:dyDescent="0.2">
      <c r="A36" s="117"/>
      <c r="B36" s="67">
        <v>34</v>
      </c>
      <c r="C36" s="68" t="s">
        <v>389</v>
      </c>
      <c r="D36" s="67" t="s">
        <v>545</v>
      </c>
      <c r="E36" s="99">
        <v>252</v>
      </c>
      <c r="F36" s="72">
        <f>'lote 4'!M10</f>
        <v>14.25</v>
      </c>
      <c r="G36" s="69">
        <f t="shared" si="0"/>
        <v>3591</v>
      </c>
      <c r="H36" s="120"/>
    </row>
    <row r="37" spans="1:8" ht="15" customHeight="1" x14ac:dyDescent="0.2">
      <c r="A37" s="117"/>
      <c r="B37" s="67">
        <v>35</v>
      </c>
      <c r="C37" s="68" t="s">
        <v>361</v>
      </c>
      <c r="D37" s="67" t="s">
        <v>545</v>
      </c>
      <c r="E37" s="99">
        <v>145</v>
      </c>
      <c r="F37" s="72">
        <f>'lote 4'!M11</f>
        <v>39.65</v>
      </c>
      <c r="G37" s="69">
        <f t="shared" si="0"/>
        <v>5749.25</v>
      </c>
      <c r="H37" s="120"/>
    </row>
    <row r="38" spans="1:8" ht="15" customHeight="1" x14ac:dyDescent="0.2">
      <c r="A38" s="117"/>
      <c r="B38" s="67">
        <v>36</v>
      </c>
      <c r="C38" s="68" t="s">
        <v>420</v>
      </c>
      <c r="D38" s="67" t="s">
        <v>545</v>
      </c>
      <c r="E38" s="99">
        <v>924</v>
      </c>
      <c r="F38" s="72">
        <f>'lote 4'!M12</f>
        <v>3.31</v>
      </c>
      <c r="G38" s="69">
        <f t="shared" si="0"/>
        <v>3058.44</v>
      </c>
      <c r="H38" s="120"/>
    </row>
    <row r="39" spans="1:8" ht="15" customHeight="1" x14ac:dyDescent="0.2">
      <c r="A39" s="117"/>
      <c r="B39" s="67">
        <v>37</v>
      </c>
      <c r="C39" s="68" t="s">
        <v>439</v>
      </c>
      <c r="D39" s="67" t="s">
        <v>545</v>
      </c>
      <c r="E39" s="99">
        <v>114</v>
      </c>
      <c r="F39" s="72">
        <f>'lote 4'!M13</f>
        <v>10.81</v>
      </c>
      <c r="G39" s="69">
        <f t="shared" si="0"/>
        <v>1232.3400000000001</v>
      </c>
      <c r="H39" s="120"/>
    </row>
    <row r="40" spans="1:8" ht="15" customHeight="1" x14ac:dyDescent="0.2">
      <c r="A40" s="117"/>
      <c r="B40" s="67">
        <v>38</v>
      </c>
      <c r="C40" s="68" t="s">
        <v>441</v>
      </c>
      <c r="D40" s="67" t="s">
        <v>545</v>
      </c>
      <c r="E40" s="99">
        <v>117</v>
      </c>
      <c r="F40" s="72">
        <f>'lote 4'!M14</f>
        <v>16.95</v>
      </c>
      <c r="G40" s="69">
        <f t="shared" si="0"/>
        <v>1983.1499999999999</v>
      </c>
      <c r="H40" s="120"/>
    </row>
    <row r="41" spans="1:8" ht="15" customHeight="1" x14ac:dyDescent="0.2">
      <c r="A41" s="118"/>
      <c r="B41" s="78">
        <v>39</v>
      </c>
      <c r="C41" s="88" t="s">
        <v>444</v>
      </c>
      <c r="D41" s="78" t="s">
        <v>545</v>
      </c>
      <c r="E41" s="103">
        <v>78</v>
      </c>
      <c r="F41" s="80">
        <f>'lote 4'!M15</f>
        <v>30.92</v>
      </c>
      <c r="G41" s="81">
        <f t="shared" si="0"/>
        <v>2411.7600000000002</v>
      </c>
      <c r="H41" s="121"/>
    </row>
    <row r="42" spans="1:8" x14ac:dyDescent="0.2">
      <c r="A42" s="116" t="s">
        <v>554</v>
      </c>
      <c r="B42" s="74">
        <v>40</v>
      </c>
      <c r="C42" s="87" t="s">
        <v>378</v>
      </c>
      <c r="D42" s="74" t="s">
        <v>545</v>
      </c>
      <c r="E42" s="102">
        <v>894</v>
      </c>
      <c r="F42" s="76">
        <f>'lote 5'!M5</f>
        <v>0.66</v>
      </c>
      <c r="G42" s="77">
        <f t="shared" si="0"/>
        <v>590.04000000000008</v>
      </c>
      <c r="H42" s="119">
        <f>SUM(G42:G51)</f>
        <v>25981.45</v>
      </c>
    </row>
    <row r="43" spans="1:8" ht="15" customHeight="1" x14ac:dyDescent="0.2">
      <c r="A43" s="117"/>
      <c r="B43" s="67">
        <v>41</v>
      </c>
      <c r="C43" s="68" t="s">
        <v>379</v>
      </c>
      <c r="D43" s="67" t="s">
        <v>545</v>
      </c>
      <c r="E43" s="99">
        <v>225</v>
      </c>
      <c r="F43" s="72">
        <f>'lote 5'!M6</f>
        <v>9.77</v>
      </c>
      <c r="G43" s="69">
        <f t="shared" si="0"/>
        <v>2198.25</v>
      </c>
      <c r="H43" s="120"/>
    </row>
    <row r="44" spans="1:8" ht="15" customHeight="1" x14ac:dyDescent="0.2">
      <c r="A44" s="117"/>
      <c r="B44" s="67">
        <v>42</v>
      </c>
      <c r="C44" s="68" t="s">
        <v>380</v>
      </c>
      <c r="D44" s="67" t="s">
        <v>545</v>
      </c>
      <c r="E44" s="99">
        <v>141</v>
      </c>
      <c r="F44" s="72">
        <f>'lote 5'!M7</f>
        <v>14.06</v>
      </c>
      <c r="G44" s="69">
        <f t="shared" si="0"/>
        <v>1982.46</v>
      </c>
      <c r="H44" s="120"/>
    </row>
    <row r="45" spans="1:8" ht="15" customHeight="1" x14ac:dyDescent="0.2">
      <c r="A45" s="117"/>
      <c r="B45" s="67">
        <v>43</v>
      </c>
      <c r="C45" s="68" t="s">
        <v>411</v>
      </c>
      <c r="D45" s="67" t="s">
        <v>545</v>
      </c>
      <c r="E45" s="99">
        <v>99</v>
      </c>
      <c r="F45" s="72">
        <f>'lote 5'!M8</f>
        <v>41.69</v>
      </c>
      <c r="G45" s="69">
        <f t="shared" si="0"/>
        <v>4127.3099999999995</v>
      </c>
      <c r="H45" s="120"/>
    </row>
    <row r="46" spans="1:8" ht="15" customHeight="1" x14ac:dyDescent="0.2">
      <c r="A46" s="117"/>
      <c r="B46" s="67">
        <v>44</v>
      </c>
      <c r="C46" s="68" t="s">
        <v>387</v>
      </c>
      <c r="D46" s="67" t="s">
        <v>545</v>
      </c>
      <c r="E46" s="99">
        <v>3315</v>
      </c>
      <c r="F46" s="72">
        <f>'lote 5'!M9</f>
        <v>0.9</v>
      </c>
      <c r="G46" s="69">
        <f t="shared" si="0"/>
        <v>2983.5</v>
      </c>
      <c r="H46" s="120"/>
    </row>
    <row r="47" spans="1:8" ht="15" customHeight="1" x14ac:dyDescent="0.2">
      <c r="A47" s="117"/>
      <c r="B47" s="67">
        <v>45</v>
      </c>
      <c r="C47" s="68" t="s">
        <v>391</v>
      </c>
      <c r="D47" s="67" t="s">
        <v>545</v>
      </c>
      <c r="E47" s="99">
        <v>492</v>
      </c>
      <c r="F47" s="72">
        <f>'lote 5'!M10</f>
        <v>7.08</v>
      </c>
      <c r="G47" s="69">
        <f t="shared" si="0"/>
        <v>3483.36</v>
      </c>
      <c r="H47" s="120"/>
    </row>
    <row r="48" spans="1:8" ht="15" customHeight="1" x14ac:dyDescent="0.2">
      <c r="A48" s="117"/>
      <c r="B48" s="67">
        <v>46</v>
      </c>
      <c r="C48" s="68" t="s">
        <v>394</v>
      </c>
      <c r="D48" s="67" t="s">
        <v>545</v>
      </c>
      <c r="E48" s="99">
        <v>420</v>
      </c>
      <c r="F48" s="72">
        <f>'lote 5'!M11</f>
        <v>3.45</v>
      </c>
      <c r="G48" s="69">
        <f t="shared" si="0"/>
        <v>1449</v>
      </c>
      <c r="H48" s="120"/>
    </row>
    <row r="49" spans="1:8" ht="15" customHeight="1" x14ac:dyDescent="0.2">
      <c r="A49" s="117"/>
      <c r="B49" s="67">
        <v>47</v>
      </c>
      <c r="C49" s="68" t="s">
        <v>398</v>
      </c>
      <c r="D49" s="67" t="s">
        <v>545</v>
      </c>
      <c r="E49" s="99">
        <v>60</v>
      </c>
      <c r="F49" s="72">
        <f>'lote 5'!M12</f>
        <v>54.49</v>
      </c>
      <c r="G49" s="69">
        <f t="shared" si="0"/>
        <v>3269.4</v>
      </c>
      <c r="H49" s="120"/>
    </row>
    <row r="50" spans="1:8" ht="15" customHeight="1" x14ac:dyDescent="0.2">
      <c r="A50" s="117"/>
      <c r="B50" s="67">
        <v>48</v>
      </c>
      <c r="C50" s="68" t="s">
        <v>367</v>
      </c>
      <c r="D50" s="67" t="s">
        <v>545</v>
      </c>
      <c r="E50" s="99">
        <v>332</v>
      </c>
      <c r="F50" s="72">
        <f>'lote 5'!M13</f>
        <v>6.95</v>
      </c>
      <c r="G50" s="69">
        <f t="shared" si="0"/>
        <v>2307.4</v>
      </c>
      <c r="H50" s="120"/>
    </row>
    <row r="51" spans="1:8" ht="15" customHeight="1" x14ac:dyDescent="0.2">
      <c r="A51" s="118"/>
      <c r="B51" s="78">
        <v>49</v>
      </c>
      <c r="C51" s="88" t="s">
        <v>405</v>
      </c>
      <c r="D51" s="78" t="s">
        <v>545</v>
      </c>
      <c r="E51" s="103">
        <v>93</v>
      </c>
      <c r="F51" s="80">
        <f>'lote 5'!M14</f>
        <v>38.61</v>
      </c>
      <c r="G51" s="81">
        <f t="shared" si="0"/>
        <v>3590.73</v>
      </c>
      <c r="H51" s="121"/>
    </row>
    <row r="52" spans="1:8" x14ac:dyDescent="0.2">
      <c r="A52" s="116" t="s">
        <v>555</v>
      </c>
      <c r="B52" s="74">
        <v>50</v>
      </c>
      <c r="C52" s="87" t="s">
        <v>344</v>
      </c>
      <c r="D52" s="74" t="s">
        <v>545</v>
      </c>
      <c r="E52" s="102">
        <v>60</v>
      </c>
      <c r="F52" s="76">
        <f>'lote 6'!M5</f>
        <v>49.13</v>
      </c>
      <c r="G52" s="77">
        <f t="shared" si="0"/>
        <v>2947.8</v>
      </c>
      <c r="H52" s="119">
        <f>SUM(G52:G59)</f>
        <v>22827.86</v>
      </c>
    </row>
    <row r="53" spans="1:8" ht="15" customHeight="1" x14ac:dyDescent="0.2">
      <c r="A53" s="117"/>
      <c r="B53" s="67">
        <v>51</v>
      </c>
      <c r="C53" s="71" t="s">
        <v>345</v>
      </c>
      <c r="D53" s="67" t="s">
        <v>545</v>
      </c>
      <c r="E53" s="99">
        <v>96</v>
      </c>
      <c r="F53" s="72">
        <f>'lote 6'!M6</f>
        <v>40.75</v>
      </c>
      <c r="G53" s="69">
        <f t="shared" si="0"/>
        <v>3912</v>
      </c>
      <c r="H53" s="120"/>
    </row>
    <row r="54" spans="1:8" ht="15" customHeight="1" x14ac:dyDescent="0.2">
      <c r="A54" s="117"/>
      <c r="B54" s="67">
        <v>52</v>
      </c>
      <c r="C54" s="71" t="s">
        <v>225</v>
      </c>
      <c r="D54" s="67" t="s">
        <v>545</v>
      </c>
      <c r="E54" s="99">
        <v>108</v>
      </c>
      <c r="F54" s="72">
        <f>'lote 6'!M7</f>
        <v>34.24</v>
      </c>
      <c r="G54" s="69">
        <f t="shared" si="0"/>
        <v>3697.92</v>
      </c>
      <c r="H54" s="120"/>
    </row>
    <row r="55" spans="1:8" ht="15" customHeight="1" x14ac:dyDescent="0.2">
      <c r="A55" s="117"/>
      <c r="B55" s="67">
        <v>53</v>
      </c>
      <c r="C55" s="71" t="s">
        <v>390</v>
      </c>
      <c r="D55" s="67" t="s">
        <v>545</v>
      </c>
      <c r="E55" s="99">
        <v>60</v>
      </c>
      <c r="F55" s="72">
        <f>'lote 6'!M8</f>
        <v>74.14</v>
      </c>
      <c r="G55" s="69">
        <f t="shared" si="0"/>
        <v>4448.3999999999996</v>
      </c>
      <c r="H55" s="120"/>
    </row>
    <row r="56" spans="1:8" ht="15" customHeight="1" x14ac:dyDescent="0.2">
      <c r="A56" s="117"/>
      <c r="B56" s="67">
        <v>54</v>
      </c>
      <c r="C56" s="71" t="s">
        <v>360</v>
      </c>
      <c r="D56" s="67" t="s">
        <v>545</v>
      </c>
      <c r="E56" s="99">
        <v>78</v>
      </c>
      <c r="F56" s="72">
        <f>'lote 6'!M9</f>
        <v>22.67</v>
      </c>
      <c r="G56" s="69">
        <f t="shared" si="0"/>
        <v>1768.2600000000002</v>
      </c>
      <c r="H56" s="120"/>
    </row>
    <row r="57" spans="1:8" ht="15" customHeight="1" x14ac:dyDescent="0.2">
      <c r="A57" s="117"/>
      <c r="B57" s="67">
        <v>55</v>
      </c>
      <c r="C57" s="71" t="s">
        <v>365</v>
      </c>
      <c r="D57" s="67" t="s">
        <v>545</v>
      </c>
      <c r="E57" s="99">
        <v>48</v>
      </c>
      <c r="F57" s="72">
        <f>'lote 6'!M10</f>
        <v>52.48</v>
      </c>
      <c r="G57" s="69">
        <f t="shared" si="0"/>
        <v>2519.04</v>
      </c>
      <c r="H57" s="120"/>
    </row>
    <row r="58" spans="1:8" ht="15" customHeight="1" x14ac:dyDescent="0.2">
      <c r="A58" s="117"/>
      <c r="B58" s="67">
        <v>56</v>
      </c>
      <c r="C58" s="71" t="s">
        <v>368</v>
      </c>
      <c r="D58" s="67" t="s">
        <v>545</v>
      </c>
      <c r="E58" s="99">
        <v>78</v>
      </c>
      <c r="F58" s="72">
        <f>'lote 6'!M11</f>
        <v>37.79</v>
      </c>
      <c r="G58" s="69">
        <f t="shared" si="0"/>
        <v>2947.62</v>
      </c>
      <c r="H58" s="120"/>
    </row>
    <row r="59" spans="1:8" ht="15" customHeight="1" x14ac:dyDescent="0.2">
      <c r="A59" s="118"/>
      <c r="B59" s="78">
        <v>57</v>
      </c>
      <c r="C59" s="79" t="s">
        <v>371</v>
      </c>
      <c r="D59" s="78" t="s">
        <v>545</v>
      </c>
      <c r="E59" s="103">
        <v>962</v>
      </c>
      <c r="F59" s="80">
        <f>'lote 6'!M12</f>
        <v>0.61</v>
      </c>
      <c r="G59" s="81">
        <f t="shared" si="0"/>
        <v>586.81999999999994</v>
      </c>
      <c r="H59" s="121"/>
    </row>
    <row r="60" spans="1:8" x14ac:dyDescent="0.2">
      <c r="A60" s="116" t="s">
        <v>556</v>
      </c>
      <c r="B60" s="74">
        <v>58</v>
      </c>
      <c r="C60" s="75" t="s">
        <v>250</v>
      </c>
      <c r="D60" s="74" t="s">
        <v>545</v>
      </c>
      <c r="E60" s="102">
        <v>60</v>
      </c>
      <c r="F60" s="76">
        <f>'lote 7'!M5</f>
        <v>18.95</v>
      </c>
      <c r="G60" s="77">
        <f t="shared" si="0"/>
        <v>1137</v>
      </c>
      <c r="H60" s="119">
        <f>SUM(G60:G78)</f>
        <v>47182.35</v>
      </c>
    </row>
    <row r="61" spans="1:8" ht="15" customHeight="1" x14ac:dyDescent="0.2">
      <c r="A61" s="117"/>
      <c r="B61" s="67">
        <v>59</v>
      </c>
      <c r="C61" s="71" t="s">
        <v>251</v>
      </c>
      <c r="D61" s="67" t="s">
        <v>545</v>
      </c>
      <c r="E61" s="99">
        <v>78</v>
      </c>
      <c r="F61" s="72">
        <f>'lote 7'!M6</f>
        <v>11.74</v>
      </c>
      <c r="G61" s="69">
        <f t="shared" si="0"/>
        <v>915.72</v>
      </c>
      <c r="H61" s="120"/>
    </row>
    <row r="62" spans="1:8" ht="15" customHeight="1" x14ac:dyDescent="0.2">
      <c r="A62" s="117"/>
      <c r="B62" s="67">
        <v>60</v>
      </c>
      <c r="C62" s="71" t="s">
        <v>382</v>
      </c>
      <c r="D62" s="67" t="s">
        <v>545</v>
      </c>
      <c r="E62" s="99">
        <v>108</v>
      </c>
      <c r="F62" s="72">
        <f>'lote 7'!M7</f>
        <v>24.32</v>
      </c>
      <c r="G62" s="69">
        <f t="shared" si="0"/>
        <v>2626.56</v>
      </c>
      <c r="H62" s="120"/>
    </row>
    <row r="63" spans="1:8" ht="15" customHeight="1" x14ac:dyDescent="0.2">
      <c r="A63" s="117"/>
      <c r="B63" s="67">
        <v>61</v>
      </c>
      <c r="C63" s="71" t="s">
        <v>382</v>
      </c>
      <c r="D63" s="67" t="s">
        <v>545</v>
      </c>
      <c r="E63" s="99">
        <v>96</v>
      </c>
      <c r="F63" s="72">
        <f>'lote 7'!M8</f>
        <v>27.36</v>
      </c>
      <c r="G63" s="69">
        <f t="shared" si="0"/>
        <v>2626.56</v>
      </c>
      <c r="H63" s="120"/>
    </row>
    <row r="64" spans="1:8" ht="15" customHeight="1" x14ac:dyDescent="0.2">
      <c r="A64" s="117"/>
      <c r="B64" s="67">
        <v>62</v>
      </c>
      <c r="C64" s="71" t="s">
        <v>260</v>
      </c>
      <c r="D64" s="67" t="s">
        <v>545</v>
      </c>
      <c r="E64" s="99">
        <v>252</v>
      </c>
      <c r="F64" s="72">
        <f>'lote 7'!M9</f>
        <v>7.88</v>
      </c>
      <c r="G64" s="69">
        <f t="shared" si="0"/>
        <v>1985.76</v>
      </c>
      <c r="H64" s="120"/>
    </row>
    <row r="65" spans="1:8" ht="15" customHeight="1" x14ac:dyDescent="0.2">
      <c r="A65" s="117"/>
      <c r="B65" s="67">
        <v>63</v>
      </c>
      <c r="C65" s="71" t="s">
        <v>263</v>
      </c>
      <c r="D65" s="67" t="s">
        <v>545</v>
      </c>
      <c r="E65" s="99">
        <v>133</v>
      </c>
      <c r="F65" s="72">
        <f>'lote 7'!M10</f>
        <v>19.78</v>
      </c>
      <c r="G65" s="69">
        <f t="shared" si="0"/>
        <v>2630.7400000000002</v>
      </c>
      <c r="H65" s="120"/>
    </row>
    <row r="66" spans="1:8" ht="15" customHeight="1" x14ac:dyDescent="0.2">
      <c r="A66" s="117"/>
      <c r="B66" s="67">
        <v>64</v>
      </c>
      <c r="C66" s="71" t="s">
        <v>110</v>
      </c>
      <c r="D66" s="67" t="s">
        <v>545</v>
      </c>
      <c r="E66" s="99">
        <v>268</v>
      </c>
      <c r="F66" s="72">
        <f>'lote 7'!M11</f>
        <v>14.65</v>
      </c>
      <c r="G66" s="69">
        <f t="shared" si="0"/>
        <v>3926.2000000000003</v>
      </c>
      <c r="H66" s="120"/>
    </row>
    <row r="67" spans="1:8" ht="15" customHeight="1" x14ac:dyDescent="0.2">
      <c r="A67" s="117"/>
      <c r="B67" s="67">
        <v>65</v>
      </c>
      <c r="C67" s="71" t="s">
        <v>114</v>
      </c>
      <c r="D67" s="67" t="s">
        <v>545</v>
      </c>
      <c r="E67" s="99">
        <v>429</v>
      </c>
      <c r="F67" s="72">
        <f>'lote 7'!M12</f>
        <v>8.1199999999999992</v>
      </c>
      <c r="G67" s="69">
        <f t="shared" ref="G67:G102" si="1">(ROUND(F67,2)*E67)</f>
        <v>3483.4799999999996</v>
      </c>
      <c r="H67" s="120"/>
    </row>
    <row r="68" spans="1:8" ht="15" customHeight="1" x14ac:dyDescent="0.2">
      <c r="A68" s="117"/>
      <c r="B68" s="67">
        <v>66</v>
      </c>
      <c r="C68" s="71" t="s">
        <v>486</v>
      </c>
      <c r="D68" s="67" t="s">
        <v>545</v>
      </c>
      <c r="E68" s="99">
        <v>51</v>
      </c>
      <c r="F68" s="72">
        <f>'lote 7'!M13</f>
        <v>26.27</v>
      </c>
      <c r="G68" s="69">
        <f t="shared" si="1"/>
        <v>1339.77</v>
      </c>
      <c r="H68" s="120"/>
    </row>
    <row r="69" spans="1:8" ht="15" customHeight="1" x14ac:dyDescent="0.2">
      <c r="A69" s="117"/>
      <c r="B69" s="67">
        <v>67</v>
      </c>
      <c r="C69" s="71" t="s">
        <v>266</v>
      </c>
      <c r="D69" s="67" t="s">
        <v>545</v>
      </c>
      <c r="E69" s="99">
        <v>135</v>
      </c>
      <c r="F69" s="72">
        <f>'lote 7'!M14</f>
        <v>14.69</v>
      </c>
      <c r="G69" s="69">
        <f t="shared" si="1"/>
        <v>1983.1499999999999</v>
      </c>
      <c r="H69" s="120"/>
    </row>
    <row r="70" spans="1:8" ht="15" customHeight="1" x14ac:dyDescent="0.2">
      <c r="A70" s="117"/>
      <c r="B70" s="67">
        <v>68</v>
      </c>
      <c r="C70" s="71" t="s">
        <v>270</v>
      </c>
      <c r="D70" s="67" t="s">
        <v>545</v>
      </c>
      <c r="E70" s="99">
        <v>45</v>
      </c>
      <c r="F70" s="72">
        <f>'lote 7'!M15</f>
        <v>53.6</v>
      </c>
      <c r="G70" s="69">
        <f t="shared" si="1"/>
        <v>2412</v>
      </c>
      <c r="H70" s="120"/>
    </row>
    <row r="71" spans="1:8" ht="15" customHeight="1" x14ac:dyDescent="0.2">
      <c r="A71" s="117"/>
      <c r="B71" s="67">
        <v>69</v>
      </c>
      <c r="C71" s="71" t="s">
        <v>271</v>
      </c>
      <c r="D71" s="67" t="s">
        <v>545</v>
      </c>
      <c r="E71" s="99">
        <v>78</v>
      </c>
      <c r="F71" s="72">
        <f>'lote 7'!M16</f>
        <v>48.79</v>
      </c>
      <c r="G71" s="69">
        <f t="shared" si="1"/>
        <v>3805.62</v>
      </c>
      <c r="H71" s="120"/>
    </row>
    <row r="72" spans="1:8" ht="15" customHeight="1" x14ac:dyDescent="0.2">
      <c r="A72" s="117"/>
      <c r="B72" s="67">
        <v>70</v>
      </c>
      <c r="C72" s="71" t="s">
        <v>272</v>
      </c>
      <c r="D72" s="67" t="s">
        <v>545</v>
      </c>
      <c r="E72" s="99">
        <v>2231</v>
      </c>
      <c r="F72" s="72">
        <f>'lote 7'!M17</f>
        <v>1.39</v>
      </c>
      <c r="G72" s="69">
        <f t="shared" si="1"/>
        <v>3101.0899999999997</v>
      </c>
      <c r="H72" s="120"/>
    </row>
    <row r="73" spans="1:8" ht="15" customHeight="1" x14ac:dyDescent="0.2">
      <c r="A73" s="117"/>
      <c r="B73" s="67">
        <v>71</v>
      </c>
      <c r="C73" s="71" t="s">
        <v>275</v>
      </c>
      <c r="D73" s="67" t="s">
        <v>545</v>
      </c>
      <c r="E73" s="99">
        <v>77</v>
      </c>
      <c r="F73" s="72">
        <f>'lote 7'!M18</f>
        <v>35.590000000000003</v>
      </c>
      <c r="G73" s="69">
        <f t="shared" si="1"/>
        <v>2740.4300000000003</v>
      </c>
      <c r="H73" s="120"/>
    </row>
    <row r="74" spans="1:8" ht="15" customHeight="1" x14ac:dyDescent="0.2">
      <c r="A74" s="117"/>
      <c r="B74" s="67">
        <v>72</v>
      </c>
      <c r="C74" s="71" t="s">
        <v>278</v>
      </c>
      <c r="D74" s="67" t="s">
        <v>545</v>
      </c>
      <c r="E74" s="99">
        <v>465</v>
      </c>
      <c r="F74" s="72">
        <f>'lote 7'!M19</f>
        <v>8.64</v>
      </c>
      <c r="G74" s="69">
        <f t="shared" si="1"/>
        <v>4017.6000000000004</v>
      </c>
      <c r="H74" s="120"/>
    </row>
    <row r="75" spans="1:8" ht="15" customHeight="1" x14ac:dyDescent="0.2">
      <c r="A75" s="117"/>
      <c r="B75" s="67">
        <v>73</v>
      </c>
      <c r="C75" s="71" t="s">
        <v>283</v>
      </c>
      <c r="D75" s="67" t="s">
        <v>545</v>
      </c>
      <c r="E75" s="99">
        <v>420</v>
      </c>
      <c r="F75" s="72">
        <f>'lote 7'!M20</f>
        <v>3.96</v>
      </c>
      <c r="G75" s="69">
        <f t="shared" si="1"/>
        <v>1663.2</v>
      </c>
      <c r="H75" s="120"/>
    </row>
    <row r="76" spans="1:8" ht="15" customHeight="1" x14ac:dyDescent="0.2">
      <c r="A76" s="117"/>
      <c r="B76" s="67">
        <v>74</v>
      </c>
      <c r="C76" s="71" t="s">
        <v>287</v>
      </c>
      <c r="D76" s="67" t="s">
        <v>545</v>
      </c>
      <c r="E76" s="99">
        <v>75</v>
      </c>
      <c r="F76" s="72">
        <f>'lote 7'!M21</f>
        <v>22.15</v>
      </c>
      <c r="G76" s="69">
        <f t="shared" si="1"/>
        <v>1661.25</v>
      </c>
      <c r="H76" s="120"/>
    </row>
    <row r="77" spans="1:8" ht="15" customHeight="1" x14ac:dyDescent="0.2">
      <c r="A77" s="117"/>
      <c r="B77" s="67">
        <v>75</v>
      </c>
      <c r="C77" s="71" t="s">
        <v>136</v>
      </c>
      <c r="D77" s="67" t="s">
        <v>545</v>
      </c>
      <c r="E77" s="99">
        <v>270</v>
      </c>
      <c r="F77" s="72">
        <f>'lote 7'!M22</f>
        <v>15.68</v>
      </c>
      <c r="G77" s="69">
        <f t="shared" si="1"/>
        <v>4233.6000000000004</v>
      </c>
      <c r="H77" s="120"/>
    </row>
    <row r="78" spans="1:8" ht="15" customHeight="1" x14ac:dyDescent="0.2">
      <c r="A78" s="118"/>
      <c r="B78" s="78">
        <v>76</v>
      </c>
      <c r="C78" s="79" t="s">
        <v>288</v>
      </c>
      <c r="D78" s="78" t="s">
        <v>545</v>
      </c>
      <c r="E78" s="103">
        <v>3078</v>
      </c>
      <c r="F78" s="80">
        <f>'lote 7'!M23</f>
        <v>0.28999999999999998</v>
      </c>
      <c r="G78" s="81">
        <f t="shared" si="1"/>
        <v>892.61999999999989</v>
      </c>
      <c r="H78" s="121"/>
    </row>
    <row r="79" spans="1:8" x14ac:dyDescent="0.2">
      <c r="A79" s="116" t="s">
        <v>557</v>
      </c>
      <c r="B79" s="74">
        <v>77</v>
      </c>
      <c r="C79" s="75" t="s">
        <v>407</v>
      </c>
      <c r="D79" s="74" t="s">
        <v>545</v>
      </c>
      <c r="E79" s="102">
        <v>438</v>
      </c>
      <c r="F79" s="76">
        <f>'lote 8'!M5</f>
        <v>8.44</v>
      </c>
      <c r="G79" s="77">
        <f t="shared" si="1"/>
        <v>3696.72</v>
      </c>
      <c r="H79" s="119">
        <f>SUM(G79:G92)</f>
        <v>31095.269999999997</v>
      </c>
    </row>
    <row r="80" spans="1:8" ht="15" customHeight="1" x14ac:dyDescent="0.2">
      <c r="A80" s="117"/>
      <c r="B80" s="67">
        <v>78</v>
      </c>
      <c r="C80" s="71" t="s">
        <v>481</v>
      </c>
      <c r="D80" s="67" t="s">
        <v>545</v>
      </c>
      <c r="E80" s="99">
        <v>132</v>
      </c>
      <c r="F80" s="72">
        <f>'lote 8'!M6</f>
        <v>10.96</v>
      </c>
      <c r="G80" s="69">
        <f t="shared" si="1"/>
        <v>1446.72</v>
      </c>
      <c r="H80" s="120"/>
    </row>
    <row r="81" spans="1:8" ht="15" customHeight="1" x14ac:dyDescent="0.2">
      <c r="A81" s="117"/>
      <c r="B81" s="67">
        <v>79</v>
      </c>
      <c r="C81" s="71" t="s">
        <v>328</v>
      </c>
      <c r="D81" s="67" t="s">
        <v>545</v>
      </c>
      <c r="E81" s="99">
        <v>703</v>
      </c>
      <c r="F81" s="72">
        <f>'lote 8'!M7</f>
        <v>1.6</v>
      </c>
      <c r="G81" s="69">
        <f t="shared" si="1"/>
        <v>1124.8</v>
      </c>
      <c r="H81" s="120"/>
    </row>
    <row r="82" spans="1:8" ht="15" customHeight="1" x14ac:dyDescent="0.2">
      <c r="A82" s="117"/>
      <c r="B82" s="67">
        <v>80</v>
      </c>
      <c r="C82" s="71" t="s">
        <v>482</v>
      </c>
      <c r="D82" s="67" t="s">
        <v>545</v>
      </c>
      <c r="E82" s="99">
        <v>300</v>
      </c>
      <c r="F82" s="72">
        <f>'lote 8'!M8</f>
        <v>3.39</v>
      </c>
      <c r="G82" s="69">
        <f t="shared" si="1"/>
        <v>1017</v>
      </c>
      <c r="H82" s="120"/>
    </row>
    <row r="83" spans="1:8" ht="15" customHeight="1" x14ac:dyDescent="0.2">
      <c r="A83" s="117"/>
      <c r="B83" s="67">
        <v>81</v>
      </c>
      <c r="C83" s="71" t="s">
        <v>224</v>
      </c>
      <c r="D83" s="67" t="s">
        <v>545</v>
      </c>
      <c r="E83" s="99">
        <v>878</v>
      </c>
      <c r="F83" s="72">
        <f>'lote 8'!M9</f>
        <v>4.58</v>
      </c>
      <c r="G83" s="69">
        <f t="shared" si="1"/>
        <v>4021.2400000000002</v>
      </c>
      <c r="H83" s="120"/>
    </row>
    <row r="84" spans="1:8" ht="15" customHeight="1" x14ac:dyDescent="0.2">
      <c r="A84" s="117"/>
      <c r="B84" s="67">
        <v>82</v>
      </c>
      <c r="C84" s="71" t="s">
        <v>323</v>
      </c>
      <c r="D84" s="67" t="s">
        <v>545</v>
      </c>
      <c r="E84" s="99">
        <v>1291</v>
      </c>
      <c r="F84" s="72">
        <f>'lote 8'!M10</f>
        <v>0.46</v>
      </c>
      <c r="G84" s="69">
        <f t="shared" si="1"/>
        <v>593.86</v>
      </c>
      <c r="H84" s="120"/>
    </row>
    <row r="85" spans="1:8" ht="15" customHeight="1" x14ac:dyDescent="0.2">
      <c r="A85" s="117"/>
      <c r="B85" s="67">
        <v>83</v>
      </c>
      <c r="C85" s="71" t="s">
        <v>334</v>
      </c>
      <c r="D85" s="67" t="s">
        <v>545</v>
      </c>
      <c r="E85" s="99">
        <v>72</v>
      </c>
      <c r="F85" s="72">
        <f>'lote 8'!M11</f>
        <v>11.17</v>
      </c>
      <c r="G85" s="69">
        <f t="shared" si="1"/>
        <v>804.24</v>
      </c>
      <c r="H85" s="120"/>
    </row>
    <row r="86" spans="1:8" ht="15" customHeight="1" x14ac:dyDescent="0.2">
      <c r="A86" s="117"/>
      <c r="B86" s="67">
        <v>84</v>
      </c>
      <c r="C86" s="71" t="s">
        <v>336</v>
      </c>
      <c r="D86" s="67" t="s">
        <v>545</v>
      </c>
      <c r="E86" s="99">
        <v>86</v>
      </c>
      <c r="F86" s="72">
        <f>'lote 8'!M12</f>
        <v>8.16</v>
      </c>
      <c r="G86" s="69">
        <f t="shared" si="1"/>
        <v>701.76</v>
      </c>
      <c r="H86" s="120"/>
    </row>
    <row r="87" spans="1:8" ht="15" customHeight="1" x14ac:dyDescent="0.2">
      <c r="A87" s="117"/>
      <c r="B87" s="67">
        <v>85</v>
      </c>
      <c r="C87" s="71" t="s">
        <v>229</v>
      </c>
      <c r="D87" s="67" t="s">
        <v>545</v>
      </c>
      <c r="E87" s="99">
        <v>54</v>
      </c>
      <c r="F87" s="72">
        <f>'lote 8'!M13</f>
        <v>72.45</v>
      </c>
      <c r="G87" s="69">
        <f t="shared" si="1"/>
        <v>3912.3</v>
      </c>
      <c r="H87" s="120"/>
    </row>
    <row r="88" spans="1:8" ht="15" customHeight="1" x14ac:dyDescent="0.2">
      <c r="A88" s="117"/>
      <c r="B88" s="67">
        <v>86</v>
      </c>
      <c r="C88" s="71" t="s">
        <v>311</v>
      </c>
      <c r="D88" s="67" t="s">
        <v>545</v>
      </c>
      <c r="E88" s="99">
        <v>353</v>
      </c>
      <c r="F88" s="72">
        <f>'lote 8'!M14</f>
        <v>5.01</v>
      </c>
      <c r="G88" s="69">
        <f t="shared" si="1"/>
        <v>1768.53</v>
      </c>
      <c r="H88" s="120"/>
    </row>
    <row r="89" spans="1:8" ht="15" customHeight="1" x14ac:dyDescent="0.2">
      <c r="A89" s="117"/>
      <c r="B89" s="67">
        <v>87</v>
      </c>
      <c r="C89" s="71" t="s">
        <v>231</v>
      </c>
      <c r="D89" s="67" t="s">
        <v>545</v>
      </c>
      <c r="E89" s="99">
        <v>411</v>
      </c>
      <c r="F89" s="72">
        <f>'lote 8'!M15</f>
        <v>7.44</v>
      </c>
      <c r="G89" s="69">
        <f t="shared" si="1"/>
        <v>3057.84</v>
      </c>
      <c r="H89" s="120"/>
    </row>
    <row r="90" spans="1:8" ht="15" customHeight="1" x14ac:dyDescent="0.2">
      <c r="A90" s="117"/>
      <c r="B90" s="67">
        <v>88</v>
      </c>
      <c r="C90" s="71" t="s">
        <v>238</v>
      </c>
      <c r="D90" s="67" t="s">
        <v>545</v>
      </c>
      <c r="E90" s="99">
        <v>60</v>
      </c>
      <c r="F90" s="72">
        <f>'lote 8'!M16</f>
        <v>66.989999999999995</v>
      </c>
      <c r="G90" s="69">
        <f t="shared" si="1"/>
        <v>4019.3999999999996</v>
      </c>
      <c r="H90" s="120"/>
    </row>
    <row r="91" spans="1:8" ht="15" customHeight="1" x14ac:dyDescent="0.2">
      <c r="A91" s="117"/>
      <c r="B91" s="67">
        <v>89</v>
      </c>
      <c r="C91" s="71" t="s">
        <v>374</v>
      </c>
      <c r="D91" s="67" t="s">
        <v>545</v>
      </c>
      <c r="E91" s="99">
        <v>102</v>
      </c>
      <c r="F91" s="72">
        <f>'lote 8'!M17</f>
        <v>28.9</v>
      </c>
      <c r="G91" s="69">
        <f t="shared" si="1"/>
        <v>2947.7999999999997</v>
      </c>
      <c r="H91" s="120"/>
    </row>
    <row r="92" spans="1:8" ht="15" customHeight="1" x14ac:dyDescent="0.2">
      <c r="A92" s="118"/>
      <c r="B92" s="78">
        <v>90</v>
      </c>
      <c r="C92" s="79" t="s">
        <v>341</v>
      </c>
      <c r="D92" s="78" t="s">
        <v>545</v>
      </c>
      <c r="E92" s="103">
        <v>69</v>
      </c>
      <c r="F92" s="80">
        <f>'lote 8'!M18</f>
        <v>28.74</v>
      </c>
      <c r="G92" s="81">
        <f t="shared" si="1"/>
        <v>1983.06</v>
      </c>
      <c r="H92" s="121"/>
    </row>
    <row r="93" spans="1:8" x14ac:dyDescent="0.2">
      <c r="A93" s="116" t="s">
        <v>558</v>
      </c>
      <c r="B93" s="74">
        <v>91</v>
      </c>
      <c r="C93" s="75" t="s">
        <v>95</v>
      </c>
      <c r="D93" s="74" t="s">
        <v>545</v>
      </c>
      <c r="E93" s="102">
        <v>750</v>
      </c>
      <c r="F93" s="76">
        <f>'lote 9'!M5</f>
        <v>0.93</v>
      </c>
      <c r="G93" s="77">
        <f t="shared" si="1"/>
        <v>697.5</v>
      </c>
      <c r="H93" s="119">
        <f>SUM(G93:G110)</f>
        <v>38682.810000000005</v>
      </c>
    </row>
    <row r="94" spans="1:8" ht="15" customHeight="1" x14ac:dyDescent="0.2">
      <c r="A94" s="117"/>
      <c r="B94" s="67">
        <v>92</v>
      </c>
      <c r="C94" s="71" t="s">
        <v>97</v>
      </c>
      <c r="D94" s="67" t="s">
        <v>545</v>
      </c>
      <c r="E94" s="99">
        <v>315</v>
      </c>
      <c r="F94" s="72">
        <f>'lote 9'!M6</f>
        <v>5.27</v>
      </c>
      <c r="G94" s="69">
        <f t="shared" si="1"/>
        <v>1660.05</v>
      </c>
      <c r="H94" s="120"/>
    </row>
    <row r="95" spans="1:8" ht="15" customHeight="1" x14ac:dyDescent="0.2">
      <c r="A95" s="117"/>
      <c r="B95" s="67">
        <v>93</v>
      </c>
      <c r="C95" s="71" t="s">
        <v>98</v>
      </c>
      <c r="D95" s="67" t="s">
        <v>545</v>
      </c>
      <c r="E95" s="99">
        <v>576</v>
      </c>
      <c r="F95" s="72">
        <f>'lote 9'!M7</f>
        <v>4</v>
      </c>
      <c r="G95" s="69">
        <f t="shared" si="1"/>
        <v>2304</v>
      </c>
      <c r="H95" s="120"/>
    </row>
    <row r="96" spans="1:8" ht="15" customHeight="1" x14ac:dyDescent="0.2">
      <c r="A96" s="117"/>
      <c r="B96" s="67">
        <v>94</v>
      </c>
      <c r="C96" s="71" t="s">
        <v>99</v>
      </c>
      <c r="D96" s="67" t="s">
        <v>545</v>
      </c>
      <c r="E96" s="99">
        <v>237</v>
      </c>
      <c r="F96" s="72">
        <f>'lote 9'!M8</f>
        <v>13.79</v>
      </c>
      <c r="G96" s="69">
        <f t="shared" si="1"/>
        <v>3268.23</v>
      </c>
      <c r="H96" s="120"/>
    </row>
    <row r="97" spans="1:8" ht="15" customHeight="1" x14ac:dyDescent="0.2">
      <c r="A97" s="117"/>
      <c r="B97" s="67">
        <v>95</v>
      </c>
      <c r="C97" s="71" t="s">
        <v>100</v>
      </c>
      <c r="D97" s="67" t="s">
        <v>545</v>
      </c>
      <c r="E97" s="99">
        <v>102</v>
      </c>
      <c r="F97" s="72">
        <f>'lote 9'!M9</f>
        <v>12.16</v>
      </c>
      <c r="G97" s="69">
        <f t="shared" si="1"/>
        <v>1240.32</v>
      </c>
      <c r="H97" s="120"/>
    </row>
    <row r="98" spans="1:8" ht="15" customHeight="1" x14ac:dyDescent="0.2">
      <c r="A98" s="117"/>
      <c r="B98" s="67">
        <v>96</v>
      </c>
      <c r="C98" s="71" t="s">
        <v>103</v>
      </c>
      <c r="D98" s="67" t="s">
        <v>545</v>
      </c>
      <c r="E98" s="99">
        <v>894</v>
      </c>
      <c r="F98" s="72">
        <f>'lote 9'!M10</f>
        <v>2.7</v>
      </c>
      <c r="G98" s="69">
        <f t="shared" si="1"/>
        <v>2413.8000000000002</v>
      </c>
      <c r="H98" s="120"/>
    </row>
    <row r="99" spans="1:8" ht="15" customHeight="1" x14ac:dyDescent="0.2">
      <c r="A99" s="117"/>
      <c r="B99" s="67">
        <v>97</v>
      </c>
      <c r="C99" s="71" t="s">
        <v>559</v>
      </c>
      <c r="D99" s="67" t="s">
        <v>545</v>
      </c>
      <c r="E99" s="99">
        <v>99</v>
      </c>
      <c r="F99" s="72">
        <f>'lote 9'!M11</f>
        <v>11.48</v>
      </c>
      <c r="G99" s="69">
        <f t="shared" si="1"/>
        <v>1136.52</v>
      </c>
      <c r="H99" s="120"/>
    </row>
    <row r="100" spans="1:8" ht="15" customHeight="1" x14ac:dyDescent="0.2">
      <c r="A100" s="117"/>
      <c r="B100" s="67">
        <v>98</v>
      </c>
      <c r="C100" s="71" t="s">
        <v>105</v>
      </c>
      <c r="D100" s="67" t="s">
        <v>545</v>
      </c>
      <c r="E100" s="99">
        <v>90</v>
      </c>
      <c r="F100" s="72">
        <f>'lote 9'!M12</f>
        <v>12.51</v>
      </c>
      <c r="G100" s="69">
        <f t="shared" si="1"/>
        <v>1125.9000000000001</v>
      </c>
      <c r="H100" s="120"/>
    </row>
    <row r="101" spans="1:8" ht="15" customHeight="1" x14ac:dyDescent="0.2">
      <c r="A101" s="117"/>
      <c r="B101" s="67">
        <v>99</v>
      </c>
      <c r="C101" s="71" t="s">
        <v>109</v>
      </c>
      <c r="D101" s="67" t="s">
        <v>545</v>
      </c>
      <c r="E101" s="99">
        <v>2352</v>
      </c>
      <c r="F101" s="72">
        <f>'lote 9'!M13</f>
        <v>0.55000000000000004</v>
      </c>
      <c r="G101" s="69">
        <f t="shared" si="1"/>
        <v>1293.6000000000001</v>
      </c>
      <c r="H101" s="120"/>
    </row>
    <row r="102" spans="1:8" s="66" customFormat="1" ht="15" customHeight="1" x14ac:dyDescent="0.2">
      <c r="A102" s="117"/>
      <c r="B102" s="67">
        <v>100</v>
      </c>
      <c r="C102" s="71" t="s">
        <v>111</v>
      </c>
      <c r="D102" s="67" t="s">
        <v>545</v>
      </c>
      <c r="E102" s="99">
        <v>1362</v>
      </c>
      <c r="F102" s="72">
        <f>'lote 9'!M14</f>
        <v>0.43</v>
      </c>
      <c r="G102" s="69">
        <f t="shared" si="1"/>
        <v>585.66</v>
      </c>
      <c r="H102" s="120"/>
    </row>
    <row r="103" spans="1:8" s="66" customFormat="1" ht="15" customHeight="1" x14ac:dyDescent="0.2">
      <c r="A103" s="117"/>
      <c r="B103" s="67">
        <v>101</v>
      </c>
      <c r="C103" s="71" t="s">
        <v>116</v>
      </c>
      <c r="D103" s="67" t="s">
        <v>545</v>
      </c>
      <c r="E103" s="99">
        <v>390</v>
      </c>
      <c r="F103" s="72">
        <f>'lote 9'!M15</f>
        <v>1.79</v>
      </c>
      <c r="G103" s="69">
        <f t="shared" ref="G103:G166" si="2">(ROUND(F103,2)*E103)</f>
        <v>698.1</v>
      </c>
      <c r="H103" s="120"/>
    </row>
    <row r="104" spans="1:8" s="66" customFormat="1" ht="15" customHeight="1" x14ac:dyDescent="0.2">
      <c r="A104" s="117"/>
      <c r="B104" s="67">
        <v>102</v>
      </c>
      <c r="C104" s="71" t="s">
        <v>45</v>
      </c>
      <c r="D104" s="67" t="s">
        <v>545</v>
      </c>
      <c r="E104" s="99">
        <v>576</v>
      </c>
      <c r="F104" s="72">
        <f>'lote 9'!M16</f>
        <v>9.9700000000000006</v>
      </c>
      <c r="G104" s="69">
        <f t="shared" si="2"/>
        <v>5742.72</v>
      </c>
      <c r="H104" s="120"/>
    </row>
    <row r="105" spans="1:8" s="66" customFormat="1" ht="15" customHeight="1" x14ac:dyDescent="0.2">
      <c r="A105" s="117"/>
      <c r="B105" s="67">
        <v>103</v>
      </c>
      <c r="C105" s="71" t="s">
        <v>120</v>
      </c>
      <c r="D105" s="67" t="s">
        <v>545</v>
      </c>
      <c r="E105" s="99">
        <v>270</v>
      </c>
      <c r="F105" s="72">
        <f>'lote 9'!M17</f>
        <v>10.92</v>
      </c>
      <c r="G105" s="69">
        <f t="shared" si="2"/>
        <v>2948.4</v>
      </c>
      <c r="H105" s="120"/>
    </row>
    <row r="106" spans="1:8" s="66" customFormat="1" ht="15" customHeight="1" x14ac:dyDescent="0.2">
      <c r="A106" s="117"/>
      <c r="B106" s="67">
        <v>104</v>
      </c>
      <c r="C106" s="71" t="s">
        <v>79</v>
      </c>
      <c r="D106" s="67" t="s">
        <v>545</v>
      </c>
      <c r="E106" s="99">
        <v>660</v>
      </c>
      <c r="F106" s="72">
        <f>'lote 9'!M18</f>
        <v>7.23</v>
      </c>
      <c r="G106" s="69">
        <f t="shared" si="2"/>
        <v>4771.8</v>
      </c>
      <c r="H106" s="120"/>
    </row>
    <row r="107" spans="1:8" s="66" customFormat="1" ht="15" customHeight="1" x14ac:dyDescent="0.2">
      <c r="A107" s="117"/>
      <c r="B107" s="67">
        <v>105</v>
      </c>
      <c r="C107" s="71" t="s">
        <v>135</v>
      </c>
      <c r="D107" s="67" t="s">
        <v>545</v>
      </c>
      <c r="E107" s="99">
        <v>159</v>
      </c>
      <c r="F107" s="72">
        <f>'lote 9'!M19</f>
        <v>7.75</v>
      </c>
      <c r="G107" s="69">
        <f t="shared" si="2"/>
        <v>1232.25</v>
      </c>
      <c r="H107" s="120"/>
    </row>
    <row r="108" spans="1:8" s="66" customFormat="1" ht="15" customHeight="1" x14ac:dyDescent="0.2">
      <c r="A108" s="117"/>
      <c r="B108" s="67">
        <v>106</v>
      </c>
      <c r="C108" s="71" t="s">
        <v>138</v>
      </c>
      <c r="D108" s="67" t="s">
        <v>545</v>
      </c>
      <c r="E108" s="99">
        <v>72</v>
      </c>
      <c r="F108" s="72">
        <f>'lote 9'!M20</f>
        <v>14.14</v>
      </c>
      <c r="G108" s="69">
        <f t="shared" si="2"/>
        <v>1018.08</v>
      </c>
      <c r="H108" s="120"/>
    </row>
    <row r="109" spans="1:8" s="66" customFormat="1" ht="15" customHeight="1" x14ac:dyDescent="0.2">
      <c r="A109" s="117"/>
      <c r="B109" s="67">
        <v>107</v>
      </c>
      <c r="C109" s="71" t="s">
        <v>139</v>
      </c>
      <c r="D109" s="67" t="s">
        <v>545</v>
      </c>
      <c r="E109" s="99">
        <v>954</v>
      </c>
      <c r="F109" s="72">
        <f>'lote 9'!M21</f>
        <v>4.22</v>
      </c>
      <c r="G109" s="69">
        <f t="shared" si="2"/>
        <v>4025.8799999999997</v>
      </c>
      <c r="H109" s="120"/>
    </row>
    <row r="110" spans="1:8" s="66" customFormat="1" ht="15" customHeight="1" x14ac:dyDescent="0.2">
      <c r="A110" s="118"/>
      <c r="B110" s="78">
        <v>108</v>
      </c>
      <c r="C110" s="79" t="s">
        <v>140</v>
      </c>
      <c r="D110" s="78" t="s">
        <v>545</v>
      </c>
      <c r="E110" s="103">
        <v>420</v>
      </c>
      <c r="F110" s="80">
        <f>'lote 9'!M22</f>
        <v>6</v>
      </c>
      <c r="G110" s="81">
        <f t="shared" si="2"/>
        <v>2520</v>
      </c>
      <c r="H110" s="121"/>
    </row>
    <row r="111" spans="1:8" s="66" customFormat="1" x14ac:dyDescent="0.2">
      <c r="A111" s="116" t="s">
        <v>560</v>
      </c>
      <c r="B111" s="74">
        <v>109</v>
      </c>
      <c r="C111" s="75" t="s">
        <v>143</v>
      </c>
      <c r="D111" s="74" t="s">
        <v>545</v>
      </c>
      <c r="E111" s="102">
        <v>48</v>
      </c>
      <c r="F111" s="76">
        <f>'lote 10'!M5</f>
        <v>48.01</v>
      </c>
      <c r="G111" s="77">
        <f t="shared" si="2"/>
        <v>2304.48</v>
      </c>
      <c r="H111" s="119">
        <f>SUM(G111:G123)</f>
        <v>44348.43</v>
      </c>
    </row>
    <row r="112" spans="1:8" s="66" customFormat="1" ht="15" customHeight="1" x14ac:dyDescent="0.2">
      <c r="A112" s="117"/>
      <c r="B112" s="67">
        <v>110</v>
      </c>
      <c r="C112" s="71" t="s">
        <v>145</v>
      </c>
      <c r="D112" s="67" t="s">
        <v>545</v>
      </c>
      <c r="E112" s="99">
        <v>942</v>
      </c>
      <c r="F112" s="72">
        <f>'lote 10'!M6</f>
        <v>1.54</v>
      </c>
      <c r="G112" s="69">
        <f t="shared" si="2"/>
        <v>1450.68</v>
      </c>
      <c r="H112" s="120"/>
    </row>
    <row r="113" spans="1:8" s="66" customFormat="1" ht="15" customHeight="1" x14ac:dyDescent="0.2">
      <c r="A113" s="117"/>
      <c r="B113" s="67">
        <v>111</v>
      </c>
      <c r="C113" s="71" t="s">
        <v>148</v>
      </c>
      <c r="D113" s="67" t="s">
        <v>545</v>
      </c>
      <c r="E113" s="99">
        <v>72</v>
      </c>
      <c r="F113" s="72">
        <f>'lote 10'!M7</f>
        <v>26.05</v>
      </c>
      <c r="G113" s="69">
        <f t="shared" si="2"/>
        <v>1875.6000000000001</v>
      </c>
      <c r="H113" s="120"/>
    </row>
    <row r="114" spans="1:8" s="66" customFormat="1" ht="15" customHeight="1" x14ac:dyDescent="0.2">
      <c r="A114" s="117"/>
      <c r="B114" s="67">
        <v>112</v>
      </c>
      <c r="C114" s="71" t="s">
        <v>561</v>
      </c>
      <c r="D114" s="67" t="s">
        <v>545</v>
      </c>
      <c r="E114" s="99">
        <v>66</v>
      </c>
      <c r="F114" s="72">
        <f>'lote 10'!M8</f>
        <v>44.66</v>
      </c>
      <c r="G114" s="69">
        <f t="shared" si="2"/>
        <v>2947.56</v>
      </c>
      <c r="H114" s="120"/>
    </row>
    <row r="115" spans="1:8" s="66" customFormat="1" ht="15" customHeight="1" x14ac:dyDescent="0.2">
      <c r="A115" s="117"/>
      <c r="B115" s="67">
        <v>113</v>
      </c>
      <c r="C115" s="71" t="s">
        <v>150</v>
      </c>
      <c r="D115" s="67" t="s">
        <v>545</v>
      </c>
      <c r="E115" s="99">
        <v>99</v>
      </c>
      <c r="F115" s="72">
        <f>'lote 10'!M9</f>
        <v>29.78</v>
      </c>
      <c r="G115" s="69">
        <f t="shared" si="2"/>
        <v>2948.2200000000003</v>
      </c>
      <c r="H115" s="120"/>
    </row>
    <row r="116" spans="1:8" s="66" customFormat="1" ht="15" customHeight="1" x14ac:dyDescent="0.2">
      <c r="A116" s="117"/>
      <c r="B116" s="67">
        <v>114</v>
      </c>
      <c r="C116" s="71" t="s">
        <v>151</v>
      </c>
      <c r="D116" s="67" t="s">
        <v>545</v>
      </c>
      <c r="E116" s="99">
        <v>63</v>
      </c>
      <c r="F116" s="72">
        <f>'lote 10'!M10</f>
        <v>89.33</v>
      </c>
      <c r="G116" s="69">
        <f t="shared" si="2"/>
        <v>5627.79</v>
      </c>
      <c r="H116" s="120"/>
    </row>
    <row r="117" spans="1:8" s="66" customFormat="1" ht="15" customHeight="1" x14ac:dyDescent="0.2">
      <c r="A117" s="117"/>
      <c r="B117" s="67">
        <v>115</v>
      </c>
      <c r="C117" s="71" t="s">
        <v>268</v>
      </c>
      <c r="D117" s="67" t="s">
        <v>545</v>
      </c>
      <c r="E117" s="99">
        <v>351</v>
      </c>
      <c r="F117" s="72">
        <f>'lote 10'!M11</f>
        <v>11.45</v>
      </c>
      <c r="G117" s="69">
        <f t="shared" si="2"/>
        <v>4018.95</v>
      </c>
      <c r="H117" s="120"/>
    </row>
    <row r="118" spans="1:8" s="66" customFormat="1" ht="15" customHeight="1" x14ac:dyDescent="0.2">
      <c r="A118" s="117"/>
      <c r="B118" s="67">
        <v>116</v>
      </c>
      <c r="C118" s="71" t="s">
        <v>155</v>
      </c>
      <c r="D118" s="67" t="s">
        <v>545</v>
      </c>
      <c r="E118" s="99">
        <v>280</v>
      </c>
      <c r="F118" s="72">
        <f>'lote 10'!M12</f>
        <v>18.21</v>
      </c>
      <c r="G118" s="69">
        <f t="shared" si="2"/>
        <v>5098.8</v>
      </c>
      <c r="H118" s="120"/>
    </row>
    <row r="119" spans="1:8" s="66" customFormat="1" ht="15" customHeight="1" x14ac:dyDescent="0.2">
      <c r="A119" s="117"/>
      <c r="B119" s="67">
        <v>117</v>
      </c>
      <c r="C119" s="71" t="s">
        <v>156</v>
      </c>
      <c r="D119" s="67" t="s">
        <v>545</v>
      </c>
      <c r="E119" s="99">
        <v>81</v>
      </c>
      <c r="F119" s="72">
        <f>'lote 10'!M13</f>
        <v>66.83</v>
      </c>
      <c r="G119" s="69">
        <f t="shared" si="2"/>
        <v>5413.23</v>
      </c>
      <c r="H119" s="120"/>
    </row>
    <row r="120" spans="1:8" s="66" customFormat="1" ht="15" customHeight="1" x14ac:dyDescent="0.2">
      <c r="A120" s="117"/>
      <c r="B120" s="67">
        <v>118</v>
      </c>
      <c r="C120" s="71" t="s">
        <v>158</v>
      </c>
      <c r="D120" s="67" t="s">
        <v>545</v>
      </c>
      <c r="E120" s="99">
        <v>615</v>
      </c>
      <c r="F120" s="72">
        <f>'lote 10'!M14</f>
        <v>0.96</v>
      </c>
      <c r="G120" s="69">
        <f t="shared" si="2"/>
        <v>590.4</v>
      </c>
      <c r="H120" s="120"/>
    </row>
    <row r="121" spans="1:8" s="66" customFormat="1" ht="15" customHeight="1" x14ac:dyDescent="0.2">
      <c r="A121" s="117"/>
      <c r="B121" s="67">
        <v>119</v>
      </c>
      <c r="C121" s="71" t="s">
        <v>159</v>
      </c>
      <c r="D121" s="67" t="s">
        <v>545</v>
      </c>
      <c r="E121" s="99">
        <v>102</v>
      </c>
      <c r="F121" s="72">
        <f>'lote 10'!M15</f>
        <v>38.36</v>
      </c>
      <c r="G121" s="69">
        <f t="shared" si="2"/>
        <v>3912.72</v>
      </c>
      <c r="H121" s="120"/>
    </row>
    <row r="122" spans="1:8" s="66" customFormat="1" ht="15" customHeight="1" x14ac:dyDescent="0.2">
      <c r="A122" s="117"/>
      <c r="B122" s="67">
        <v>120</v>
      </c>
      <c r="C122" s="71" t="s">
        <v>473</v>
      </c>
      <c r="D122" s="67" t="s">
        <v>545</v>
      </c>
      <c r="E122" s="99">
        <v>510</v>
      </c>
      <c r="F122" s="72">
        <f>'lote 10'!M16</f>
        <v>7.88</v>
      </c>
      <c r="G122" s="69">
        <f t="shared" si="2"/>
        <v>4018.7999999999997</v>
      </c>
      <c r="H122" s="120"/>
    </row>
    <row r="123" spans="1:8" s="66" customFormat="1" ht="15" customHeight="1" x14ac:dyDescent="0.2">
      <c r="A123" s="118"/>
      <c r="B123" s="78">
        <v>121</v>
      </c>
      <c r="C123" s="79" t="s">
        <v>562</v>
      </c>
      <c r="D123" s="78" t="s">
        <v>545</v>
      </c>
      <c r="E123" s="103">
        <v>2040</v>
      </c>
      <c r="F123" s="80">
        <f>'lote 10'!M17</f>
        <v>2.0299999999999998</v>
      </c>
      <c r="G123" s="81">
        <f t="shared" si="2"/>
        <v>4141.2</v>
      </c>
      <c r="H123" s="121"/>
    </row>
    <row r="124" spans="1:8" s="66" customFormat="1" x14ac:dyDescent="0.2">
      <c r="A124" s="116" t="s">
        <v>563</v>
      </c>
      <c r="B124" s="74">
        <v>122</v>
      </c>
      <c r="C124" s="75" t="s">
        <v>304</v>
      </c>
      <c r="D124" s="74" t="s">
        <v>545</v>
      </c>
      <c r="E124" s="102">
        <v>102</v>
      </c>
      <c r="F124" s="76">
        <f>'lote 11'!M5</f>
        <v>13.14</v>
      </c>
      <c r="G124" s="77">
        <f t="shared" si="2"/>
        <v>1340.28</v>
      </c>
      <c r="H124" s="119">
        <f>SUM(G124:G134)</f>
        <v>24897.729999999996</v>
      </c>
    </row>
    <row r="125" spans="1:8" s="66" customFormat="1" ht="15" customHeight="1" x14ac:dyDescent="0.2">
      <c r="A125" s="117"/>
      <c r="B125" s="67">
        <v>123</v>
      </c>
      <c r="C125" s="71" t="s">
        <v>177</v>
      </c>
      <c r="D125" s="67" t="s">
        <v>545</v>
      </c>
      <c r="E125" s="99">
        <v>564</v>
      </c>
      <c r="F125" s="72">
        <f>'lote 11'!M6</f>
        <v>5.61</v>
      </c>
      <c r="G125" s="69">
        <f t="shared" si="2"/>
        <v>3164.04</v>
      </c>
      <c r="H125" s="120"/>
    </row>
    <row r="126" spans="1:8" s="66" customFormat="1" ht="15" customHeight="1" x14ac:dyDescent="0.2">
      <c r="A126" s="117"/>
      <c r="B126" s="67">
        <v>124</v>
      </c>
      <c r="C126" s="71" t="s">
        <v>568</v>
      </c>
      <c r="D126" s="67" t="s">
        <v>545</v>
      </c>
      <c r="E126" s="99">
        <v>900</v>
      </c>
      <c r="F126" s="72">
        <f>'lote 11'!M7</f>
        <v>3.51</v>
      </c>
      <c r="G126" s="69">
        <f t="shared" si="2"/>
        <v>3159</v>
      </c>
      <c r="H126" s="120"/>
    </row>
    <row r="127" spans="1:8" s="66" customFormat="1" ht="15" customHeight="1" x14ac:dyDescent="0.2">
      <c r="A127" s="117"/>
      <c r="B127" s="67">
        <v>125</v>
      </c>
      <c r="C127" s="71" t="s">
        <v>564</v>
      </c>
      <c r="D127" s="67" t="s">
        <v>545</v>
      </c>
      <c r="E127" s="99">
        <v>1813</v>
      </c>
      <c r="F127" s="72">
        <f>'lote 11'!M8</f>
        <v>0.37</v>
      </c>
      <c r="G127" s="69">
        <f t="shared" si="2"/>
        <v>670.81</v>
      </c>
      <c r="H127" s="120"/>
    </row>
    <row r="128" spans="1:8" s="66" customFormat="1" ht="15" customHeight="1" x14ac:dyDescent="0.2">
      <c r="A128" s="117"/>
      <c r="B128" s="67">
        <v>126</v>
      </c>
      <c r="C128" s="71" t="s">
        <v>309</v>
      </c>
      <c r="D128" s="67" t="s">
        <v>545</v>
      </c>
      <c r="E128" s="99">
        <v>291</v>
      </c>
      <c r="F128" s="72">
        <f>'lote 11'!M9</f>
        <v>3.51</v>
      </c>
      <c r="G128" s="69">
        <f t="shared" si="2"/>
        <v>1021.41</v>
      </c>
      <c r="H128" s="120"/>
    </row>
    <row r="129" spans="1:8" s="66" customFormat="1" ht="15" customHeight="1" x14ac:dyDescent="0.2">
      <c r="A129" s="117"/>
      <c r="B129" s="67">
        <v>127</v>
      </c>
      <c r="C129" s="71" t="s">
        <v>196</v>
      </c>
      <c r="D129" s="67" t="s">
        <v>545</v>
      </c>
      <c r="E129" s="99">
        <v>1368</v>
      </c>
      <c r="F129" s="72">
        <f>'lote 11'!M10</f>
        <v>2.23</v>
      </c>
      <c r="G129" s="69">
        <f t="shared" si="2"/>
        <v>3050.64</v>
      </c>
      <c r="H129" s="120"/>
    </row>
    <row r="130" spans="1:8" s="66" customFormat="1" ht="15" customHeight="1" x14ac:dyDescent="0.2">
      <c r="A130" s="117"/>
      <c r="B130" s="67">
        <v>128</v>
      </c>
      <c r="C130" s="71" t="s">
        <v>198</v>
      </c>
      <c r="D130" s="67" t="s">
        <v>545</v>
      </c>
      <c r="E130" s="99">
        <v>324</v>
      </c>
      <c r="F130" s="72">
        <f>'lote 11'!M11</f>
        <v>8.77</v>
      </c>
      <c r="G130" s="69">
        <f t="shared" si="2"/>
        <v>2841.48</v>
      </c>
      <c r="H130" s="120"/>
    </row>
    <row r="131" spans="1:8" s="66" customFormat="1" ht="15" customHeight="1" x14ac:dyDescent="0.2">
      <c r="A131" s="117"/>
      <c r="B131" s="67">
        <v>129</v>
      </c>
      <c r="C131" s="71" t="s">
        <v>237</v>
      </c>
      <c r="D131" s="67" t="s">
        <v>545</v>
      </c>
      <c r="E131" s="99">
        <v>438</v>
      </c>
      <c r="F131" s="72">
        <f>'lote 11'!M12</f>
        <v>6.25</v>
      </c>
      <c r="G131" s="69">
        <f t="shared" si="2"/>
        <v>2737.5</v>
      </c>
      <c r="H131" s="120"/>
    </row>
    <row r="132" spans="1:8" s="66" customFormat="1" ht="15" customHeight="1" x14ac:dyDescent="0.2">
      <c r="A132" s="117"/>
      <c r="B132" s="67">
        <v>130</v>
      </c>
      <c r="C132" s="71" t="s">
        <v>203</v>
      </c>
      <c r="D132" s="67" t="s">
        <v>545</v>
      </c>
      <c r="E132" s="99">
        <v>102</v>
      </c>
      <c r="F132" s="72">
        <f>'lote 11'!M13</f>
        <v>29.95</v>
      </c>
      <c r="G132" s="69">
        <f t="shared" si="2"/>
        <v>3054.9</v>
      </c>
      <c r="H132" s="120"/>
    </row>
    <row r="133" spans="1:8" s="66" customFormat="1" ht="15" customHeight="1" x14ac:dyDescent="0.2">
      <c r="A133" s="117"/>
      <c r="B133" s="67">
        <v>131</v>
      </c>
      <c r="C133" s="71" t="s">
        <v>317</v>
      </c>
      <c r="D133" s="67" t="s">
        <v>545</v>
      </c>
      <c r="E133" s="99">
        <v>765</v>
      </c>
      <c r="F133" s="72">
        <f>'lote 11'!M14</f>
        <v>1.47</v>
      </c>
      <c r="G133" s="69">
        <f t="shared" si="2"/>
        <v>1124.55</v>
      </c>
      <c r="H133" s="120"/>
    </row>
    <row r="134" spans="1:8" s="66" customFormat="1" ht="15" customHeight="1" x14ac:dyDescent="0.2">
      <c r="A134" s="118"/>
      <c r="B134" s="78">
        <v>132</v>
      </c>
      <c r="C134" s="79" t="s">
        <v>210</v>
      </c>
      <c r="D134" s="78" t="s">
        <v>545</v>
      </c>
      <c r="E134" s="103">
        <v>78</v>
      </c>
      <c r="F134" s="80">
        <f>'lote 11'!M15</f>
        <v>35.04</v>
      </c>
      <c r="G134" s="81">
        <f t="shared" si="2"/>
        <v>2733.12</v>
      </c>
      <c r="H134" s="121"/>
    </row>
    <row r="135" spans="1:8" s="66" customFormat="1" x14ac:dyDescent="0.2">
      <c r="A135" s="116" t="s">
        <v>565</v>
      </c>
      <c r="B135" s="74">
        <v>133</v>
      </c>
      <c r="C135" s="75" t="s">
        <v>303</v>
      </c>
      <c r="D135" s="74" t="s">
        <v>545</v>
      </c>
      <c r="E135" s="102">
        <v>84</v>
      </c>
      <c r="F135" s="76">
        <f>'lote 12'!M5</f>
        <v>33.82</v>
      </c>
      <c r="G135" s="77">
        <f t="shared" si="2"/>
        <v>2840.88</v>
      </c>
      <c r="H135" s="119">
        <f>SUM(G135:G146)</f>
        <v>31267.709999999995</v>
      </c>
    </row>
    <row r="136" spans="1:8" s="66" customFormat="1" ht="15" customHeight="1" x14ac:dyDescent="0.2">
      <c r="A136" s="117"/>
      <c r="B136" s="67">
        <v>134</v>
      </c>
      <c r="C136" s="71" t="s">
        <v>291</v>
      </c>
      <c r="D136" s="67" t="s">
        <v>545</v>
      </c>
      <c r="E136" s="99">
        <v>69</v>
      </c>
      <c r="F136" s="72">
        <f>'lote 12'!M6</f>
        <v>22.53</v>
      </c>
      <c r="G136" s="69">
        <f t="shared" si="2"/>
        <v>1554.5700000000002</v>
      </c>
      <c r="H136" s="120"/>
    </row>
    <row r="137" spans="1:8" s="66" customFormat="1" ht="15" customHeight="1" x14ac:dyDescent="0.2">
      <c r="A137" s="117"/>
      <c r="B137" s="67">
        <v>135</v>
      </c>
      <c r="C137" s="71" t="s">
        <v>576</v>
      </c>
      <c r="D137" s="67" t="s">
        <v>545</v>
      </c>
      <c r="E137" s="99">
        <v>60</v>
      </c>
      <c r="F137" s="72">
        <f>'lote 12'!M7</f>
        <v>54.49</v>
      </c>
      <c r="G137" s="69">
        <f t="shared" si="2"/>
        <v>3269.4</v>
      </c>
      <c r="H137" s="120"/>
    </row>
    <row r="138" spans="1:8" s="66" customFormat="1" ht="15" customHeight="1" x14ac:dyDescent="0.2">
      <c r="A138" s="117"/>
      <c r="B138" s="67">
        <v>136</v>
      </c>
      <c r="C138" s="71" t="s">
        <v>306</v>
      </c>
      <c r="D138" s="67" t="s">
        <v>545</v>
      </c>
      <c r="E138" s="99">
        <v>81</v>
      </c>
      <c r="F138" s="72">
        <f>'lote 12'!M8</f>
        <v>40.36</v>
      </c>
      <c r="G138" s="69">
        <f t="shared" si="2"/>
        <v>3269.16</v>
      </c>
      <c r="H138" s="120"/>
    </row>
    <row r="139" spans="1:8" s="66" customFormat="1" ht="15" customHeight="1" x14ac:dyDescent="0.2">
      <c r="A139" s="117"/>
      <c r="B139" s="67">
        <v>137</v>
      </c>
      <c r="C139" s="71" t="s">
        <v>308</v>
      </c>
      <c r="D139" s="67" t="s">
        <v>545</v>
      </c>
      <c r="E139" s="99">
        <v>78</v>
      </c>
      <c r="F139" s="72">
        <f>'lote 12'!M9</f>
        <v>21.3</v>
      </c>
      <c r="G139" s="69">
        <f t="shared" si="2"/>
        <v>1661.4</v>
      </c>
      <c r="H139" s="120"/>
    </row>
    <row r="140" spans="1:8" s="66" customFormat="1" ht="15" customHeight="1" x14ac:dyDescent="0.2">
      <c r="A140" s="117"/>
      <c r="B140" s="67">
        <v>138</v>
      </c>
      <c r="C140" s="71" t="s">
        <v>293</v>
      </c>
      <c r="D140" s="67" t="s">
        <v>545</v>
      </c>
      <c r="E140" s="99">
        <v>2321</v>
      </c>
      <c r="F140" s="72">
        <f>'lote 12'!M10</f>
        <v>0.33</v>
      </c>
      <c r="G140" s="69">
        <f t="shared" si="2"/>
        <v>765.93000000000006</v>
      </c>
      <c r="H140" s="120"/>
    </row>
    <row r="141" spans="1:8" s="66" customFormat="1" ht="15" customHeight="1" x14ac:dyDescent="0.2">
      <c r="A141" s="117"/>
      <c r="B141" s="67">
        <v>139</v>
      </c>
      <c r="C141" s="71" t="s">
        <v>294</v>
      </c>
      <c r="D141" s="67" t="s">
        <v>545</v>
      </c>
      <c r="E141" s="99">
        <v>60</v>
      </c>
      <c r="F141" s="72">
        <f>'lote 12'!M11</f>
        <v>77.709999999999994</v>
      </c>
      <c r="G141" s="69">
        <f t="shared" si="2"/>
        <v>4662.5999999999995</v>
      </c>
      <c r="H141" s="120"/>
    </row>
    <row r="142" spans="1:8" s="66" customFormat="1" ht="15" customHeight="1" x14ac:dyDescent="0.2">
      <c r="A142" s="117"/>
      <c r="B142" s="67">
        <v>140</v>
      </c>
      <c r="C142" s="71" t="s">
        <v>295</v>
      </c>
      <c r="D142" s="67" t="s">
        <v>545</v>
      </c>
      <c r="E142" s="99">
        <v>495</v>
      </c>
      <c r="F142" s="72">
        <f>'lote 12'!M12</f>
        <v>7.05</v>
      </c>
      <c r="G142" s="69">
        <f t="shared" si="2"/>
        <v>3489.75</v>
      </c>
      <c r="H142" s="120"/>
    </row>
    <row r="143" spans="1:8" s="66" customFormat="1" ht="15" customHeight="1" x14ac:dyDescent="0.2">
      <c r="A143" s="117"/>
      <c r="B143" s="67">
        <v>141</v>
      </c>
      <c r="C143" s="71" t="s">
        <v>318</v>
      </c>
      <c r="D143" s="67" t="s">
        <v>545</v>
      </c>
      <c r="E143" s="99">
        <v>63</v>
      </c>
      <c r="F143" s="72">
        <f>'lote 12'!M13</f>
        <v>34.880000000000003</v>
      </c>
      <c r="G143" s="69">
        <f t="shared" si="2"/>
        <v>2197.44</v>
      </c>
      <c r="H143" s="120"/>
    </row>
    <row r="144" spans="1:8" s="66" customFormat="1" ht="15" customHeight="1" x14ac:dyDescent="0.2">
      <c r="A144" s="117"/>
      <c r="B144" s="67">
        <v>142</v>
      </c>
      <c r="C144" s="71" t="s">
        <v>569</v>
      </c>
      <c r="D144" s="67" t="s">
        <v>545</v>
      </c>
      <c r="E144" s="99">
        <v>96</v>
      </c>
      <c r="F144" s="72">
        <f>'lote 12'!M14</f>
        <v>22.89</v>
      </c>
      <c r="G144" s="69">
        <f t="shared" si="2"/>
        <v>2197.44</v>
      </c>
      <c r="H144" s="120"/>
    </row>
    <row r="145" spans="1:8" s="66" customFormat="1" ht="15" customHeight="1" x14ac:dyDescent="0.2">
      <c r="A145" s="117"/>
      <c r="B145" s="67">
        <v>143</v>
      </c>
      <c r="C145" s="71" t="s">
        <v>296</v>
      </c>
      <c r="D145" s="67" t="s">
        <v>545</v>
      </c>
      <c r="E145" s="99">
        <v>60</v>
      </c>
      <c r="F145" s="72">
        <f>'lote 12'!M15</f>
        <v>52.7</v>
      </c>
      <c r="G145" s="69">
        <f t="shared" si="2"/>
        <v>3162</v>
      </c>
      <c r="H145" s="120"/>
    </row>
    <row r="146" spans="1:8" s="66" customFormat="1" ht="15" customHeight="1" x14ac:dyDescent="0.2">
      <c r="A146" s="118"/>
      <c r="B146" s="78">
        <v>144</v>
      </c>
      <c r="C146" s="79" t="s">
        <v>209</v>
      </c>
      <c r="D146" s="78" t="s">
        <v>545</v>
      </c>
      <c r="E146" s="103">
        <v>66</v>
      </c>
      <c r="F146" s="80">
        <f>'lote 12'!M16</f>
        <v>33.29</v>
      </c>
      <c r="G146" s="81">
        <f t="shared" si="2"/>
        <v>2197.14</v>
      </c>
      <c r="H146" s="121"/>
    </row>
    <row r="147" spans="1:8" s="66" customFormat="1" x14ac:dyDescent="0.2">
      <c r="A147" s="116" t="s">
        <v>566</v>
      </c>
      <c r="B147" s="74">
        <v>145</v>
      </c>
      <c r="C147" s="75" t="s">
        <v>8</v>
      </c>
      <c r="D147" s="74" t="s">
        <v>545</v>
      </c>
      <c r="E147" s="102">
        <v>792</v>
      </c>
      <c r="F147" s="76">
        <f>'lote 13'!M5</f>
        <v>2.5</v>
      </c>
      <c r="G147" s="77">
        <f t="shared" si="2"/>
        <v>1980</v>
      </c>
      <c r="H147" s="119">
        <f>SUM(G147:G160)</f>
        <v>19565.059999999998</v>
      </c>
    </row>
    <row r="148" spans="1:8" s="66" customFormat="1" ht="15" customHeight="1" x14ac:dyDescent="0.2">
      <c r="A148" s="117"/>
      <c r="B148" s="67">
        <v>146</v>
      </c>
      <c r="C148" s="71" t="s">
        <v>1</v>
      </c>
      <c r="D148" s="67" t="s">
        <v>545</v>
      </c>
      <c r="E148" s="99">
        <v>2814</v>
      </c>
      <c r="F148" s="72">
        <f>'lote 13'!M6</f>
        <v>0.3</v>
      </c>
      <c r="G148" s="69">
        <f t="shared" si="2"/>
        <v>844.19999999999993</v>
      </c>
      <c r="H148" s="120"/>
    </row>
    <row r="149" spans="1:8" s="66" customFormat="1" ht="15" customHeight="1" x14ac:dyDescent="0.2">
      <c r="A149" s="117"/>
      <c r="B149" s="67">
        <v>147</v>
      </c>
      <c r="C149" s="71" t="s">
        <v>11</v>
      </c>
      <c r="D149" s="67" t="s">
        <v>545</v>
      </c>
      <c r="E149" s="99">
        <v>63</v>
      </c>
      <c r="F149" s="72">
        <f>'lote 13'!M7</f>
        <v>16.239999999999998</v>
      </c>
      <c r="G149" s="69">
        <f t="shared" si="2"/>
        <v>1023.1199999999999</v>
      </c>
      <c r="H149" s="120"/>
    </row>
    <row r="150" spans="1:8" s="66" customFormat="1" ht="15" customHeight="1" x14ac:dyDescent="0.2">
      <c r="A150" s="117"/>
      <c r="B150" s="67">
        <v>148</v>
      </c>
      <c r="C150" s="71" t="s">
        <v>13</v>
      </c>
      <c r="D150" s="67" t="s">
        <v>545</v>
      </c>
      <c r="E150" s="99">
        <v>256</v>
      </c>
      <c r="F150" s="72">
        <f>'lote 13'!M8</f>
        <v>4.83</v>
      </c>
      <c r="G150" s="69">
        <f t="shared" si="2"/>
        <v>1236.48</v>
      </c>
      <c r="H150" s="120"/>
    </row>
    <row r="151" spans="1:8" s="66" customFormat="1" ht="15" customHeight="1" x14ac:dyDescent="0.2">
      <c r="A151" s="117"/>
      <c r="B151" s="67">
        <v>149</v>
      </c>
      <c r="C151" s="71" t="s">
        <v>17</v>
      </c>
      <c r="D151" s="67" t="s">
        <v>545</v>
      </c>
      <c r="E151" s="99">
        <v>547</v>
      </c>
      <c r="F151" s="72">
        <f>'lote 13'!M9</f>
        <v>1.27</v>
      </c>
      <c r="G151" s="69">
        <f t="shared" si="2"/>
        <v>694.69</v>
      </c>
      <c r="H151" s="120"/>
    </row>
    <row r="152" spans="1:8" s="66" customFormat="1" ht="15" customHeight="1" x14ac:dyDescent="0.2">
      <c r="A152" s="117"/>
      <c r="B152" s="67">
        <v>150</v>
      </c>
      <c r="C152" s="71" t="s">
        <v>567</v>
      </c>
      <c r="D152" s="67" t="s">
        <v>545</v>
      </c>
      <c r="E152" s="99">
        <v>266</v>
      </c>
      <c r="F152" s="72">
        <f>'lote 13'!M10</f>
        <v>8.69</v>
      </c>
      <c r="G152" s="69">
        <f t="shared" si="2"/>
        <v>2311.54</v>
      </c>
      <c r="H152" s="120"/>
    </row>
    <row r="153" spans="1:8" s="66" customFormat="1" ht="15" customHeight="1" x14ac:dyDescent="0.2">
      <c r="A153" s="117"/>
      <c r="B153" s="67">
        <v>151</v>
      </c>
      <c r="C153" s="71" t="s">
        <v>20</v>
      </c>
      <c r="D153" s="67" t="s">
        <v>545</v>
      </c>
      <c r="E153" s="99">
        <v>330</v>
      </c>
      <c r="F153" s="72">
        <f>'lote 13'!M11</f>
        <v>3.09</v>
      </c>
      <c r="G153" s="69">
        <f t="shared" si="2"/>
        <v>1019.6999999999999</v>
      </c>
      <c r="H153" s="120"/>
    </row>
    <row r="154" spans="1:8" s="66" customFormat="1" ht="15" customHeight="1" x14ac:dyDescent="0.2">
      <c r="A154" s="117"/>
      <c r="B154" s="67">
        <v>152</v>
      </c>
      <c r="C154" s="71" t="s">
        <v>21</v>
      </c>
      <c r="D154" s="67" t="s">
        <v>545</v>
      </c>
      <c r="E154" s="99">
        <v>450</v>
      </c>
      <c r="F154" s="72">
        <f>'lote 13'!M12</f>
        <v>1.79</v>
      </c>
      <c r="G154" s="69">
        <f t="shared" si="2"/>
        <v>805.5</v>
      </c>
      <c r="H154" s="120"/>
    </row>
    <row r="155" spans="1:8" s="66" customFormat="1" ht="15" customHeight="1" x14ac:dyDescent="0.2">
      <c r="A155" s="117"/>
      <c r="B155" s="67">
        <v>153</v>
      </c>
      <c r="C155" s="71" t="s">
        <v>24</v>
      </c>
      <c r="D155" s="67" t="s">
        <v>545</v>
      </c>
      <c r="E155" s="99">
        <v>288</v>
      </c>
      <c r="F155" s="72">
        <f>'lote 13'!M13</f>
        <v>3.91</v>
      </c>
      <c r="G155" s="69">
        <f t="shared" si="2"/>
        <v>1126.08</v>
      </c>
      <c r="H155" s="120"/>
    </row>
    <row r="156" spans="1:8" s="66" customFormat="1" ht="15" customHeight="1" x14ac:dyDescent="0.2">
      <c r="A156" s="117"/>
      <c r="B156" s="67">
        <v>154</v>
      </c>
      <c r="C156" s="71" t="s">
        <v>26</v>
      </c>
      <c r="D156" s="67" t="s">
        <v>545</v>
      </c>
      <c r="E156" s="99">
        <v>198</v>
      </c>
      <c r="F156" s="72">
        <f>'lote 13'!M14</f>
        <v>7.85</v>
      </c>
      <c r="G156" s="69">
        <f t="shared" si="2"/>
        <v>1554.3</v>
      </c>
      <c r="H156" s="120"/>
    </row>
    <row r="157" spans="1:8" s="66" customFormat="1" ht="15" customHeight="1" x14ac:dyDescent="0.2">
      <c r="A157" s="117"/>
      <c r="B157" s="67">
        <v>155</v>
      </c>
      <c r="C157" s="71" t="s">
        <v>2</v>
      </c>
      <c r="D157" s="67" t="s">
        <v>545</v>
      </c>
      <c r="E157" s="99">
        <v>318</v>
      </c>
      <c r="F157" s="72">
        <f>'lote 13'!M15</f>
        <v>4.55</v>
      </c>
      <c r="G157" s="69">
        <f t="shared" si="2"/>
        <v>1446.8999999999999</v>
      </c>
      <c r="H157" s="120"/>
    </row>
    <row r="158" spans="1:8" s="66" customFormat="1" ht="15" customHeight="1" x14ac:dyDescent="0.2">
      <c r="A158" s="117"/>
      <c r="B158" s="67">
        <v>156</v>
      </c>
      <c r="C158" s="71" t="s">
        <v>31</v>
      </c>
      <c r="D158" s="67" t="s">
        <v>545</v>
      </c>
      <c r="E158" s="99">
        <v>525</v>
      </c>
      <c r="F158" s="72">
        <f>'lote 13'!M16</f>
        <v>2.35</v>
      </c>
      <c r="G158" s="69">
        <f t="shared" si="2"/>
        <v>1233.75</v>
      </c>
      <c r="H158" s="120"/>
    </row>
    <row r="159" spans="1:8" s="66" customFormat="1" ht="15" customHeight="1" x14ac:dyDescent="0.2">
      <c r="A159" s="117"/>
      <c r="B159" s="67">
        <v>157</v>
      </c>
      <c r="C159" s="71" t="s">
        <v>32</v>
      </c>
      <c r="D159" s="67" t="s">
        <v>545</v>
      </c>
      <c r="E159" s="99">
        <v>105</v>
      </c>
      <c r="F159" s="72">
        <f>'lote 13'!M17</f>
        <v>8.68</v>
      </c>
      <c r="G159" s="69">
        <f t="shared" si="2"/>
        <v>911.4</v>
      </c>
      <c r="H159" s="120"/>
    </row>
    <row r="160" spans="1:8" s="66" customFormat="1" ht="15" customHeight="1" x14ac:dyDescent="0.2">
      <c r="A160" s="118"/>
      <c r="B160" s="78">
        <v>158</v>
      </c>
      <c r="C160" s="79" t="s">
        <v>33</v>
      </c>
      <c r="D160" s="78" t="s">
        <v>545</v>
      </c>
      <c r="E160" s="103">
        <v>390</v>
      </c>
      <c r="F160" s="80">
        <f>'lote 13'!M18</f>
        <v>8.66</v>
      </c>
      <c r="G160" s="81">
        <f t="shared" si="2"/>
        <v>3377.4</v>
      </c>
      <c r="H160" s="121"/>
    </row>
    <row r="161" spans="1:8" s="66" customFormat="1" x14ac:dyDescent="0.2">
      <c r="A161" s="116" t="s">
        <v>570</v>
      </c>
      <c r="B161" s="74">
        <v>159</v>
      </c>
      <c r="C161" s="75" t="s">
        <v>9</v>
      </c>
      <c r="D161" s="74" t="s">
        <v>545</v>
      </c>
      <c r="E161" s="102">
        <v>708</v>
      </c>
      <c r="F161" s="76">
        <f>'lote 14'!M5</f>
        <v>3.86</v>
      </c>
      <c r="G161" s="77">
        <f t="shared" si="2"/>
        <v>2732.88</v>
      </c>
      <c r="H161" s="119">
        <f>SUM(G161:G177)</f>
        <v>31174.610000000008</v>
      </c>
    </row>
    <row r="162" spans="1:8" s="66" customFormat="1" ht="15" customHeight="1" x14ac:dyDescent="0.2">
      <c r="A162" s="117"/>
      <c r="B162" s="67">
        <v>160</v>
      </c>
      <c r="C162" s="71" t="s">
        <v>10</v>
      </c>
      <c r="D162" s="67" t="s">
        <v>545</v>
      </c>
      <c r="E162" s="99">
        <v>108</v>
      </c>
      <c r="F162" s="72">
        <f>'lote 14'!M6</f>
        <v>12.41</v>
      </c>
      <c r="G162" s="69">
        <f t="shared" si="2"/>
        <v>1340.28</v>
      </c>
      <c r="H162" s="120"/>
    </row>
    <row r="163" spans="1:8" s="66" customFormat="1" ht="15" customHeight="1" x14ac:dyDescent="0.2">
      <c r="A163" s="117"/>
      <c r="B163" s="67">
        <v>161</v>
      </c>
      <c r="C163" s="71" t="s">
        <v>12</v>
      </c>
      <c r="D163" s="67" t="s">
        <v>545</v>
      </c>
      <c r="E163" s="99">
        <v>192</v>
      </c>
      <c r="F163" s="72">
        <f>'lote 14'!M7</f>
        <v>9.82</v>
      </c>
      <c r="G163" s="69">
        <f t="shared" si="2"/>
        <v>1885.44</v>
      </c>
      <c r="H163" s="120"/>
    </row>
    <row r="164" spans="1:8" s="66" customFormat="1" ht="15" customHeight="1" x14ac:dyDescent="0.2">
      <c r="A164" s="117"/>
      <c r="B164" s="67">
        <v>162</v>
      </c>
      <c r="C164" s="71" t="s">
        <v>14</v>
      </c>
      <c r="D164" s="67" t="s">
        <v>545</v>
      </c>
      <c r="E164" s="99">
        <v>228</v>
      </c>
      <c r="F164" s="72">
        <f>'lote 14'!M8</f>
        <v>4</v>
      </c>
      <c r="G164" s="69">
        <f t="shared" si="2"/>
        <v>912</v>
      </c>
      <c r="H164" s="120"/>
    </row>
    <row r="165" spans="1:8" s="66" customFormat="1" ht="15" customHeight="1" x14ac:dyDescent="0.2">
      <c r="A165" s="117"/>
      <c r="B165" s="67">
        <v>163</v>
      </c>
      <c r="C165" s="71" t="s">
        <v>15</v>
      </c>
      <c r="D165" s="67" t="s">
        <v>545</v>
      </c>
      <c r="E165" s="99">
        <v>78</v>
      </c>
      <c r="F165" s="72">
        <f>'lote 14'!M9</f>
        <v>14.43</v>
      </c>
      <c r="G165" s="69">
        <f t="shared" si="2"/>
        <v>1125.54</v>
      </c>
      <c r="H165" s="120"/>
    </row>
    <row r="166" spans="1:8" s="66" customFormat="1" ht="15" customHeight="1" x14ac:dyDescent="0.2">
      <c r="A166" s="117"/>
      <c r="B166" s="67">
        <v>164</v>
      </c>
      <c r="C166" s="71" t="s">
        <v>16</v>
      </c>
      <c r="D166" s="67" t="s">
        <v>545</v>
      </c>
      <c r="E166" s="99">
        <v>1021</v>
      </c>
      <c r="F166" s="72">
        <f>'lote 14'!M10</f>
        <v>1.63</v>
      </c>
      <c r="G166" s="69">
        <f t="shared" si="2"/>
        <v>1664.2299999999998</v>
      </c>
      <c r="H166" s="120"/>
    </row>
    <row r="167" spans="1:8" s="66" customFormat="1" ht="15" customHeight="1" x14ac:dyDescent="0.2">
      <c r="A167" s="117"/>
      <c r="B167" s="67">
        <v>165</v>
      </c>
      <c r="C167" s="71" t="s">
        <v>571</v>
      </c>
      <c r="D167" s="67" t="s">
        <v>545</v>
      </c>
      <c r="E167" s="99">
        <v>942</v>
      </c>
      <c r="F167" s="72">
        <f>'lote 14'!M11</f>
        <v>0.63</v>
      </c>
      <c r="G167" s="69">
        <f t="shared" ref="G167:G177" si="3">(ROUND(F167,2)*E167)</f>
        <v>593.46</v>
      </c>
      <c r="H167" s="120"/>
    </row>
    <row r="168" spans="1:8" s="66" customFormat="1" ht="15" customHeight="1" x14ac:dyDescent="0.2">
      <c r="A168" s="117"/>
      <c r="B168" s="67">
        <v>166</v>
      </c>
      <c r="C168" s="71" t="s">
        <v>18</v>
      </c>
      <c r="D168" s="67" t="s">
        <v>545</v>
      </c>
      <c r="E168" s="99">
        <v>75</v>
      </c>
      <c r="F168" s="72">
        <f>'lote 14'!M12</f>
        <v>33.590000000000003</v>
      </c>
      <c r="G168" s="69">
        <f t="shared" si="3"/>
        <v>2519.2500000000005</v>
      </c>
      <c r="H168" s="120"/>
    </row>
    <row r="169" spans="1:8" s="66" customFormat="1" ht="15" customHeight="1" x14ac:dyDescent="0.2">
      <c r="A169" s="117"/>
      <c r="B169" s="67">
        <v>167</v>
      </c>
      <c r="C169" s="71" t="s">
        <v>19</v>
      </c>
      <c r="D169" s="67" t="s">
        <v>545</v>
      </c>
      <c r="E169" s="99">
        <v>579</v>
      </c>
      <c r="F169" s="72">
        <f>'lote 14'!M13</f>
        <v>2.5</v>
      </c>
      <c r="G169" s="69">
        <f t="shared" si="3"/>
        <v>1447.5</v>
      </c>
      <c r="H169" s="120"/>
    </row>
    <row r="170" spans="1:8" s="66" customFormat="1" ht="15" customHeight="1" x14ac:dyDescent="0.2">
      <c r="A170" s="117"/>
      <c r="B170" s="67">
        <v>168</v>
      </c>
      <c r="C170" s="71" t="s">
        <v>22</v>
      </c>
      <c r="D170" s="67" t="s">
        <v>545</v>
      </c>
      <c r="E170" s="99">
        <v>529</v>
      </c>
      <c r="F170" s="72">
        <f>'lote 14'!M14</f>
        <v>2.5299999999999998</v>
      </c>
      <c r="G170" s="69">
        <f t="shared" si="3"/>
        <v>1338.37</v>
      </c>
      <c r="H170" s="120"/>
    </row>
    <row r="171" spans="1:8" s="66" customFormat="1" ht="15" customHeight="1" x14ac:dyDescent="0.2">
      <c r="A171" s="117"/>
      <c r="B171" s="67">
        <v>169</v>
      </c>
      <c r="C171" s="71" t="s">
        <v>23</v>
      </c>
      <c r="D171" s="67" t="s">
        <v>545</v>
      </c>
      <c r="E171" s="99">
        <v>572</v>
      </c>
      <c r="F171" s="72">
        <f>'lote 14'!M15</f>
        <v>5.54</v>
      </c>
      <c r="G171" s="69">
        <f t="shared" si="3"/>
        <v>3168.88</v>
      </c>
      <c r="H171" s="120"/>
    </row>
    <row r="172" spans="1:8" s="66" customFormat="1" ht="15" customHeight="1" x14ac:dyDescent="0.2">
      <c r="A172" s="117"/>
      <c r="B172" s="67">
        <v>170</v>
      </c>
      <c r="C172" s="71" t="s">
        <v>25</v>
      </c>
      <c r="D172" s="67" t="s">
        <v>545</v>
      </c>
      <c r="E172" s="99">
        <v>60</v>
      </c>
      <c r="F172" s="72">
        <f>'lote 14'!M16</f>
        <v>36.619999999999997</v>
      </c>
      <c r="G172" s="69">
        <f t="shared" si="3"/>
        <v>2197.1999999999998</v>
      </c>
      <c r="H172" s="120"/>
    </row>
    <row r="173" spans="1:8" s="66" customFormat="1" ht="15" customHeight="1" x14ac:dyDescent="0.2">
      <c r="A173" s="117"/>
      <c r="B173" s="67">
        <v>171</v>
      </c>
      <c r="C173" s="71" t="s">
        <v>27</v>
      </c>
      <c r="D173" s="67" t="s">
        <v>545</v>
      </c>
      <c r="E173" s="99">
        <v>796</v>
      </c>
      <c r="F173" s="72">
        <f>'lote 14'!M17</f>
        <v>2.9</v>
      </c>
      <c r="G173" s="69">
        <f t="shared" si="3"/>
        <v>2308.4</v>
      </c>
      <c r="H173" s="120"/>
    </row>
    <row r="174" spans="1:8" s="66" customFormat="1" ht="15" customHeight="1" x14ac:dyDescent="0.2">
      <c r="A174" s="117"/>
      <c r="B174" s="67">
        <v>172</v>
      </c>
      <c r="C174" s="71" t="s">
        <v>28</v>
      </c>
      <c r="D174" s="67" t="s">
        <v>545</v>
      </c>
      <c r="E174" s="99">
        <v>96</v>
      </c>
      <c r="F174" s="72">
        <f>'lote 14'!M18</f>
        <v>10.61</v>
      </c>
      <c r="G174" s="69">
        <f t="shared" si="3"/>
        <v>1018.56</v>
      </c>
      <c r="H174" s="120"/>
    </row>
    <row r="175" spans="1:8" s="66" customFormat="1" ht="15" customHeight="1" x14ac:dyDescent="0.2">
      <c r="A175" s="117"/>
      <c r="B175" s="67">
        <v>173</v>
      </c>
      <c r="C175" s="71" t="s">
        <v>29</v>
      </c>
      <c r="D175" s="67" t="s">
        <v>545</v>
      </c>
      <c r="E175" s="99">
        <v>333</v>
      </c>
      <c r="F175" s="72">
        <f>'lote 14'!M19</f>
        <v>6.94</v>
      </c>
      <c r="G175" s="69">
        <f t="shared" si="3"/>
        <v>2311.02</v>
      </c>
      <c r="H175" s="120"/>
    </row>
    <row r="176" spans="1:8" s="66" customFormat="1" ht="15" customHeight="1" x14ac:dyDescent="0.2">
      <c r="A176" s="117"/>
      <c r="B176" s="67">
        <v>174</v>
      </c>
      <c r="C176" s="71" t="s">
        <v>30</v>
      </c>
      <c r="D176" s="67" t="s">
        <v>545</v>
      </c>
      <c r="E176" s="99">
        <v>315</v>
      </c>
      <c r="F176" s="72">
        <f>'lote 14'!M20</f>
        <v>2.9</v>
      </c>
      <c r="G176" s="69">
        <f t="shared" si="3"/>
        <v>913.5</v>
      </c>
      <c r="H176" s="120"/>
    </row>
    <row r="177" spans="1:8" s="66" customFormat="1" ht="15" customHeight="1" x14ac:dyDescent="0.2">
      <c r="A177" s="118"/>
      <c r="B177" s="78">
        <v>175</v>
      </c>
      <c r="C177" s="79" t="s">
        <v>34</v>
      </c>
      <c r="D177" s="78" t="s">
        <v>545</v>
      </c>
      <c r="E177" s="103">
        <v>63</v>
      </c>
      <c r="F177" s="80">
        <f>'lote 14'!M21</f>
        <v>58.7</v>
      </c>
      <c r="G177" s="81">
        <f t="shared" si="3"/>
        <v>3698.1000000000004</v>
      </c>
      <c r="H177" s="121"/>
    </row>
    <row r="178" spans="1:8" s="66" customFormat="1" ht="15.75" x14ac:dyDescent="0.25">
      <c r="B178" s="89"/>
      <c r="C178" s="89"/>
      <c r="D178" s="122" t="s">
        <v>544</v>
      </c>
      <c r="E178" s="123"/>
      <c r="F178" s="124"/>
      <c r="G178" s="90">
        <f>SUM(G3:G177)</f>
        <v>828690.7900000005</v>
      </c>
      <c r="H178" s="91"/>
    </row>
  </sheetData>
  <mergeCells count="28">
    <mergeCell ref="A79:A92"/>
    <mergeCell ref="H79:H92"/>
    <mergeCell ref="D178:F178"/>
    <mergeCell ref="A1:H1"/>
    <mergeCell ref="A4:A22"/>
    <mergeCell ref="H4:H22"/>
    <mergeCell ref="A23:A30"/>
    <mergeCell ref="H23:H30"/>
    <mergeCell ref="H31:H41"/>
    <mergeCell ref="A31:A41"/>
    <mergeCell ref="A42:A51"/>
    <mergeCell ref="H42:H51"/>
    <mergeCell ref="A52:A59"/>
    <mergeCell ref="H52:H59"/>
    <mergeCell ref="H60:H78"/>
    <mergeCell ref="A60:A78"/>
    <mergeCell ref="A93:A110"/>
    <mergeCell ref="H93:H110"/>
    <mergeCell ref="A111:A123"/>
    <mergeCell ref="H111:H123"/>
    <mergeCell ref="A124:A134"/>
    <mergeCell ref="H124:H134"/>
    <mergeCell ref="A135:A146"/>
    <mergeCell ref="H135:H146"/>
    <mergeCell ref="A147:A160"/>
    <mergeCell ref="H147:H160"/>
    <mergeCell ref="A161:A177"/>
    <mergeCell ref="H161:H177"/>
  </mergeCells>
  <pageMargins left="0.51181102362204722" right="0.51181102362204722" top="0.78740157480314965" bottom="0.78740157480314965" header="0.31496062992125984" footer="0.31496062992125984"/>
  <pageSetup paperSize="9" scale="66" fitToHeight="0" orientation="portrait" r:id="rId1"/>
  <rowBreaks count="2" manualBreakCount="2">
    <brk id="59" max="7" man="1"/>
    <brk id="12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58"/>
  <sheetViews>
    <sheetView showGridLines="0" topLeftCell="A457" zoomScaleNormal="100" workbookViewId="0">
      <selection activeCell="A474" sqref="A474"/>
    </sheetView>
  </sheetViews>
  <sheetFormatPr defaultRowHeight="12.75" x14ac:dyDescent="0.2"/>
  <cols>
    <col min="1" max="1" width="25.140625" style="15" customWidth="1"/>
    <col min="2" max="2" width="13.5703125" style="15" bestFit="1" customWidth="1"/>
    <col min="3" max="4" width="13" style="15" customWidth="1"/>
    <col min="5" max="6" width="11" style="15" bestFit="1" customWidth="1"/>
    <col min="7" max="7" width="13.5703125" style="15" bestFit="1" customWidth="1"/>
    <col min="8" max="8" width="13.5703125" style="15" customWidth="1"/>
    <col min="9" max="9" width="11" style="15" bestFit="1" customWidth="1"/>
    <col min="10" max="11" width="10.28515625" style="15" bestFit="1" customWidth="1"/>
    <col min="12" max="13" width="11" style="15" bestFit="1" customWidth="1"/>
    <col min="14" max="14" width="12" style="15" bestFit="1" customWidth="1"/>
    <col min="15" max="16" width="14" style="15" bestFit="1" customWidth="1"/>
    <col min="17" max="17" width="10.28515625" style="15" bestFit="1" customWidth="1"/>
    <col min="18" max="18" width="13.42578125" style="15" bestFit="1" customWidth="1"/>
    <col min="19" max="20" width="10.28515625" style="15" bestFit="1" customWidth="1"/>
    <col min="21" max="21" width="9.140625" style="15"/>
    <col min="22" max="22" width="13.28515625" style="15" bestFit="1" customWidth="1"/>
    <col min="23" max="256" width="9.140625" style="15"/>
    <col min="257" max="257" width="25.140625" style="15" customWidth="1"/>
    <col min="258" max="258" width="13.5703125" style="15" bestFit="1" customWidth="1"/>
    <col min="259" max="260" width="13" style="15" customWidth="1"/>
    <col min="261" max="262" width="11" style="15" bestFit="1" customWidth="1"/>
    <col min="263" max="263" width="13.5703125" style="15" bestFit="1" customWidth="1"/>
    <col min="264" max="264" width="13.5703125" style="15" customWidth="1"/>
    <col min="265" max="265" width="11" style="15" bestFit="1" customWidth="1"/>
    <col min="266" max="267" width="10.28515625" style="15" bestFit="1" customWidth="1"/>
    <col min="268" max="269" width="11" style="15" bestFit="1" customWidth="1"/>
    <col min="270" max="270" width="12" style="15" bestFit="1" customWidth="1"/>
    <col min="271" max="272" width="14" style="15" bestFit="1" customWidth="1"/>
    <col min="273" max="273" width="10.28515625" style="15" bestFit="1" customWidth="1"/>
    <col min="274" max="274" width="13.42578125" style="15" bestFit="1" customWidth="1"/>
    <col min="275" max="276" width="10.28515625" style="15" bestFit="1" customWidth="1"/>
    <col min="277" max="277" width="9.140625" style="15"/>
    <col min="278" max="278" width="13.28515625" style="15" bestFit="1" customWidth="1"/>
    <col min="279" max="512" width="9.140625" style="15"/>
    <col min="513" max="513" width="25.140625" style="15" customWidth="1"/>
    <col min="514" max="514" width="13.5703125" style="15" bestFit="1" customWidth="1"/>
    <col min="515" max="516" width="13" style="15" customWidth="1"/>
    <col min="517" max="518" width="11" style="15" bestFit="1" customWidth="1"/>
    <col min="519" max="519" width="13.5703125" style="15" bestFit="1" customWidth="1"/>
    <col min="520" max="520" width="13.5703125" style="15" customWidth="1"/>
    <col min="521" max="521" width="11" style="15" bestFit="1" customWidth="1"/>
    <col min="522" max="523" width="10.28515625" style="15" bestFit="1" customWidth="1"/>
    <col min="524" max="525" width="11" style="15" bestFit="1" customWidth="1"/>
    <col min="526" max="526" width="12" style="15" bestFit="1" customWidth="1"/>
    <col min="527" max="528" width="14" style="15" bestFit="1" customWidth="1"/>
    <col min="529" max="529" width="10.28515625" style="15" bestFit="1" customWidth="1"/>
    <col min="530" max="530" width="13.42578125" style="15" bestFit="1" customWidth="1"/>
    <col min="531" max="532" width="10.28515625" style="15" bestFit="1" customWidth="1"/>
    <col min="533" max="533" width="9.140625" style="15"/>
    <col min="534" max="534" width="13.28515625" style="15" bestFit="1" customWidth="1"/>
    <col min="535" max="768" width="9.140625" style="15"/>
    <col min="769" max="769" width="25.140625" style="15" customWidth="1"/>
    <col min="770" max="770" width="13.5703125" style="15" bestFit="1" customWidth="1"/>
    <col min="771" max="772" width="13" style="15" customWidth="1"/>
    <col min="773" max="774" width="11" style="15" bestFit="1" customWidth="1"/>
    <col min="775" max="775" width="13.5703125" style="15" bestFit="1" customWidth="1"/>
    <col min="776" max="776" width="13.5703125" style="15" customWidth="1"/>
    <col min="777" max="777" width="11" style="15" bestFit="1" customWidth="1"/>
    <col min="778" max="779" width="10.28515625" style="15" bestFit="1" customWidth="1"/>
    <col min="780" max="781" width="11" style="15" bestFit="1" customWidth="1"/>
    <col min="782" max="782" width="12" style="15" bestFit="1" customWidth="1"/>
    <col min="783" max="784" width="14" style="15" bestFit="1" customWidth="1"/>
    <col min="785" max="785" width="10.28515625" style="15" bestFit="1" customWidth="1"/>
    <col min="786" max="786" width="13.42578125" style="15" bestFit="1" customWidth="1"/>
    <col min="787" max="788" width="10.28515625" style="15" bestFit="1" customWidth="1"/>
    <col min="789" max="789" width="9.140625" style="15"/>
    <col min="790" max="790" width="13.28515625" style="15" bestFit="1" customWidth="1"/>
    <col min="791" max="1024" width="9.140625" style="15"/>
    <col min="1025" max="1025" width="25.140625" style="15" customWidth="1"/>
    <col min="1026" max="1026" width="13.5703125" style="15" bestFit="1" customWidth="1"/>
    <col min="1027" max="1028" width="13" style="15" customWidth="1"/>
    <col min="1029" max="1030" width="11" style="15" bestFit="1" customWidth="1"/>
    <col min="1031" max="1031" width="13.5703125" style="15" bestFit="1" customWidth="1"/>
    <col min="1032" max="1032" width="13.5703125" style="15" customWidth="1"/>
    <col min="1033" max="1033" width="11" style="15" bestFit="1" customWidth="1"/>
    <col min="1034" max="1035" width="10.28515625" style="15" bestFit="1" customWidth="1"/>
    <col min="1036" max="1037" width="11" style="15" bestFit="1" customWidth="1"/>
    <col min="1038" max="1038" width="12" style="15" bestFit="1" customWidth="1"/>
    <col min="1039" max="1040" width="14" style="15" bestFit="1" customWidth="1"/>
    <col min="1041" max="1041" width="10.28515625" style="15" bestFit="1" customWidth="1"/>
    <col min="1042" max="1042" width="13.42578125" style="15" bestFit="1" customWidth="1"/>
    <col min="1043" max="1044" width="10.28515625" style="15" bestFit="1" customWidth="1"/>
    <col min="1045" max="1045" width="9.140625" style="15"/>
    <col min="1046" max="1046" width="13.28515625" style="15" bestFit="1" customWidth="1"/>
    <col min="1047" max="1280" width="9.140625" style="15"/>
    <col min="1281" max="1281" width="25.140625" style="15" customWidth="1"/>
    <col min="1282" max="1282" width="13.5703125" style="15" bestFit="1" customWidth="1"/>
    <col min="1283" max="1284" width="13" style="15" customWidth="1"/>
    <col min="1285" max="1286" width="11" style="15" bestFit="1" customWidth="1"/>
    <col min="1287" max="1287" width="13.5703125" style="15" bestFit="1" customWidth="1"/>
    <col min="1288" max="1288" width="13.5703125" style="15" customWidth="1"/>
    <col min="1289" max="1289" width="11" style="15" bestFit="1" customWidth="1"/>
    <col min="1290" max="1291" width="10.28515625" style="15" bestFit="1" customWidth="1"/>
    <col min="1292" max="1293" width="11" style="15" bestFit="1" customWidth="1"/>
    <col min="1294" max="1294" width="12" style="15" bestFit="1" customWidth="1"/>
    <col min="1295" max="1296" width="14" style="15" bestFit="1" customWidth="1"/>
    <col min="1297" max="1297" width="10.28515625" style="15" bestFit="1" customWidth="1"/>
    <col min="1298" max="1298" width="13.42578125" style="15" bestFit="1" customWidth="1"/>
    <col min="1299" max="1300" width="10.28515625" style="15" bestFit="1" customWidth="1"/>
    <col min="1301" max="1301" width="9.140625" style="15"/>
    <col min="1302" max="1302" width="13.28515625" style="15" bestFit="1" customWidth="1"/>
    <col min="1303" max="1536" width="9.140625" style="15"/>
    <col min="1537" max="1537" width="25.140625" style="15" customWidth="1"/>
    <col min="1538" max="1538" width="13.5703125" style="15" bestFit="1" customWidth="1"/>
    <col min="1539" max="1540" width="13" style="15" customWidth="1"/>
    <col min="1541" max="1542" width="11" style="15" bestFit="1" customWidth="1"/>
    <col min="1543" max="1543" width="13.5703125" style="15" bestFit="1" customWidth="1"/>
    <col min="1544" max="1544" width="13.5703125" style="15" customWidth="1"/>
    <col min="1545" max="1545" width="11" style="15" bestFit="1" customWidth="1"/>
    <col min="1546" max="1547" width="10.28515625" style="15" bestFit="1" customWidth="1"/>
    <col min="1548" max="1549" width="11" style="15" bestFit="1" customWidth="1"/>
    <col min="1550" max="1550" width="12" style="15" bestFit="1" customWidth="1"/>
    <col min="1551" max="1552" width="14" style="15" bestFit="1" customWidth="1"/>
    <col min="1553" max="1553" width="10.28515625" style="15" bestFit="1" customWidth="1"/>
    <col min="1554" max="1554" width="13.42578125" style="15" bestFit="1" customWidth="1"/>
    <col min="1555" max="1556" width="10.28515625" style="15" bestFit="1" customWidth="1"/>
    <col min="1557" max="1557" width="9.140625" style="15"/>
    <col min="1558" max="1558" width="13.28515625" style="15" bestFit="1" customWidth="1"/>
    <col min="1559" max="1792" width="9.140625" style="15"/>
    <col min="1793" max="1793" width="25.140625" style="15" customWidth="1"/>
    <col min="1794" max="1794" width="13.5703125" style="15" bestFit="1" customWidth="1"/>
    <col min="1795" max="1796" width="13" style="15" customWidth="1"/>
    <col min="1797" max="1798" width="11" style="15" bestFit="1" customWidth="1"/>
    <col min="1799" max="1799" width="13.5703125" style="15" bestFit="1" customWidth="1"/>
    <col min="1800" max="1800" width="13.5703125" style="15" customWidth="1"/>
    <col min="1801" max="1801" width="11" style="15" bestFit="1" customWidth="1"/>
    <col min="1802" max="1803" width="10.28515625" style="15" bestFit="1" customWidth="1"/>
    <col min="1804" max="1805" width="11" style="15" bestFit="1" customWidth="1"/>
    <col min="1806" max="1806" width="12" style="15" bestFit="1" customWidth="1"/>
    <col min="1807" max="1808" width="14" style="15" bestFit="1" customWidth="1"/>
    <col min="1809" max="1809" width="10.28515625" style="15" bestFit="1" customWidth="1"/>
    <col min="1810" max="1810" width="13.42578125" style="15" bestFit="1" customWidth="1"/>
    <col min="1811" max="1812" width="10.28515625" style="15" bestFit="1" customWidth="1"/>
    <col min="1813" max="1813" width="9.140625" style="15"/>
    <col min="1814" max="1814" width="13.28515625" style="15" bestFit="1" customWidth="1"/>
    <col min="1815" max="2048" width="9.140625" style="15"/>
    <col min="2049" max="2049" width="25.140625" style="15" customWidth="1"/>
    <col min="2050" max="2050" width="13.5703125" style="15" bestFit="1" customWidth="1"/>
    <col min="2051" max="2052" width="13" style="15" customWidth="1"/>
    <col min="2053" max="2054" width="11" style="15" bestFit="1" customWidth="1"/>
    <col min="2055" max="2055" width="13.5703125" style="15" bestFit="1" customWidth="1"/>
    <col min="2056" max="2056" width="13.5703125" style="15" customWidth="1"/>
    <col min="2057" max="2057" width="11" style="15" bestFit="1" customWidth="1"/>
    <col min="2058" max="2059" width="10.28515625" style="15" bestFit="1" customWidth="1"/>
    <col min="2060" max="2061" width="11" style="15" bestFit="1" customWidth="1"/>
    <col min="2062" max="2062" width="12" style="15" bestFit="1" customWidth="1"/>
    <col min="2063" max="2064" width="14" style="15" bestFit="1" customWidth="1"/>
    <col min="2065" max="2065" width="10.28515625" style="15" bestFit="1" customWidth="1"/>
    <col min="2066" max="2066" width="13.42578125" style="15" bestFit="1" customWidth="1"/>
    <col min="2067" max="2068" width="10.28515625" style="15" bestFit="1" customWidth="1"/>
    <col min="2069" max="2069" width="9.140625" style="15"/>
    <col min="2070" max="2070" width="13.28515625" style="15" bestFit="1" customWidth="1"/>
    <col min="2071" max="2304" width="9.140625" style="15"/>
    <col min="2305" max="2305" width="25.140625" style="15" customWidth="1"/>
    <col min="2306" max="2306" width="13.5703125" style="15" bestFit="1" customWidth="1"/>
    <col min="2307" max="2308" width="13" style="15" customWidth="1"/>
    <col min="2309" max="2310" width="11" style="15" bestFit="1" customWidth="1"/>
    <col min="2311" max="2311" width="13.5703125" style="15" bestFit="1" customWidth="1"/>
    <col min="2312" max="2312" width="13.5703125" style="15" customWidth="1"/>
    <col min="2313" max="2313" width="11" style="15" bestFit="1" customWidth="1"/>
    <col min="2314" max="2315" width="10.28515625" style="15" bestFit="1" customWidth="1"/>
    <col min="2316" max="2317" width="11" style="15" bestFit="1" customWidth="1"/>
    <col min="2318" max="2318" width="12" style="15" bestFit="1" customWidth="1"/>
    <col min="2319" max="2320" width="14" style="15" bestFit="1" customWidth="1"/>
    <col min="2321" max="2321" width="10.28515625" style="15" bestFit="1" customWidth="1"/>
    <col min="2322" max="2322" width="13.42578125" style="15" bestFit="1" customWidth="1"/>
    <col min="2323" max="2324" width="10.28515625" style="15" bestFit="1" customWidth="1"/>
    <col min="2325" max="2325" width="9.140625" style="15"/>
    <col min="2326" max="2326" width="13.28515625" style="15" bestFit="1" customWidth="1"/>
    <col min="2327" max="2560" width="9.140625" style="15"/>
    <col min="2561" max="2561" width="25.140625" style="15" customWidth="1"/>
    <col min="2562" max="2562" width="13.5703125" style="15" bestFit="1" customWidth="1"/>
    <col min="2563" max="2564" width="13" style="15" customWidth="1"/>
    <col min="2565" max="2566" width="11" style="15" bestFit="1" customWidth="1"/>
    <col min="2567" max="2567" width="13.5703125" style="15" bestFit="1" customWidth="1"/>
    <col min="2568" max="2568" width="13.5703125" style="15" customWidth="1"/>
    <col min="2569" max="2569" width="11" style="15" bestFit="1" customWidth="1"/>
    <col min="2570" max="2571" width="10.28515625" style="15" bestFit="1" customWidth="1"/>
    <col min="2572" max="2573" width="11" style="15" bestFit="1" customWidth="1"/>
    <col min="2574" max="2574" width="12" style="15" bestFit="1" customWidth="1"/>
    <col min="2575" max="2576" width="14" style="15" bestFit="1" customWidth="1"/>
    <col min="2577" max="2577" width="10.28515625" style="15" bestFit="1" customWidth="1"/>
    <col min="2578" max="2578" width="13.42578125" style="15" bestFit="1" customWidth="1"/>
    <col min="2579" max="2580" width="10.28515625" style="15" bestFit="1" customWidth="1"/>
    <col min="2581" max="2581" width="9.140625" style="15"/>
    <col min="2582" max="2582" width="13.28515625" style="15" bestFit="1" customWidth="1"/>
    <col min="2583" max="2816" width="9.140625" style="15"/>
    <col min="2817" max="2817" width="25.140625" style="15" customWidth="1"/>
    <col min="2818" max="2818" width="13.5703125" style="15" bestFit="1" customWidth="1"/>
    <col min="2819" max="2820" width="13" style="15" customWidth="1"/>
    <col min="2821" max="2822" width="11" style="15" bestFit="1" customWidth="1"/>
    <col min="2823" max="2823" width="13.5703125" style="15" bestFit="1" customWidth="1"/>
    <col min="2824" max="2824" width="13.5703125" style="15" customWidth="1"/>
    <col min="2825" max="2825" width="11" style="15" bestFit="1" customWidth="1"/>
    <col min="2826" max="2827" width="10.28515625" style="15" bestFit="1" customWidth="1"/>
    <col min="2828" max="2829" width="11" style="15" bestFit="1" customWidth="1"/>
    <col min="2830" max="2830" width="12" style="15" bestFit="1" customWidth="1"/>
    <col min="2831" max="2832" width="14" style="15" bestFit="1" customWidth="1"/>
    <col min="2833" max="2833" width="10.28515625" style="15" bestFit="1" customWidth="1"/>
    <col min="2834" max="2834" width="13.42578125" style="15" bestFit="1" customWidth="1"/>
    <col min="2835" max="2836" width="10.28515625" style="15" bestFit="1" customWidth="1"/>
    <col min="2837" max="2837" width="9.140625" style="15"/>
    <col min="2838" max="2838" width="13.28515625" style="15" bestFit="1" customWidth="1"/>
    <col min="2839" max="3072" width="9.140625" style="15"/>
    <col min="3073" max="3073" width="25.140625" style="15" customWidth="1"/>
    <col min="3074" max="3074" width="13.5703125" style="15" bestFit="1" customWidth="1"/>
    <col min="3075" max="3076" width="13" style="15" customWidth="1"/>
    <col min="3077" max="3078" width="11" style="15" bestFit="1" customWidth="1"/>
    <col min="3079" max="3079" width="13.5703125" style="15" bestFit="1" customWidth="1"/>
    <col min="3080" max="3080" width="13.5703125" style="15" customWidth="1"/>
    <col min="3081" max="3081" width="11" style="15" bestFit="1" customWidth="1"/>
    <col min="3082" max="3083" width="10.28515625" style="15" bestFit="1" customWidth="1"/>
    <col min="3084" max="3085" width="11" style="15" bestFit="1" customWidth="1"/>
    <col min="3086" max="3086" width="12" style="15" bestFit="1" customWidth="1"/>
    <col min="3087" max="3088" width="14" style="15" bestFit="1" customWidth="1"/>
    <col min="3089" max="3089" width="10.28515625" style="15" bestFit="1" customWidth="1"/>
    <col min="3090" max="3090" width="13.42578125" style="15" bestFit="1" customWidth="1"/>
    <col min="3091" max="3092" width="10.28515625" style="15" bestFit="1" customWidth="1"/>
    <col min="3093" max="3093" width="9.140625" style="15"/>
    <col min="3094" max="3094" width="13.28515625" style="15" bestFit="1" customWidth="1"/>
    <col min="3095" max="3328" width="9.140625" style="15"/>
    <col min="3329" max="3329" width="25.140625" style="15" customWidth="1"/>
    <col min="3330" max="3330" width="13.5703125" style="15" bestFit="1" customWidth="1"/>
    <col min="3331" max="3332" width="13" style="15" customWidth="1"/>
    <col min="3333" max="3334" width="11" style="15" bestFit="1" customWidth="1"/>
    <col min="3335" max="3335" width="13.5703125" style="15" bestFit="1" customWidth="1"/>
    <col min="3336" max="3336" width="13.5703125" style="15" customWidth="1"/>
    <col min="3337" max="3337" width="11" style="15" bestFit="1" customWidth="1"/>
    <col min="3338" max="3339" width="10.28515625" style="15" bestFit="1" customWidth="1"/>
    <col min="3340" max="3341" width="11" style="15" bestFit="1" customWidth="1"/>
    <col min="3342" max="3342" width="12" style="15" bestFit="1" customWidth="1"/>
    <col min="3343" max="3344" width="14" style="15" bestFit="1" customWidth="1"/>
    <col min="3345" max="3345" width="10.28515625" style="15" bestFit="1" customWidth="1"/>
    <col min="3346" max="3346" width="13.42578125" style="15" bestFit="1" customWidth="1"/>
    <col min="3347" max="3348" width="10.28515625" style="15" bestFit="1" customWidth="1"/>
    <col min="3349" max="3349" width="9.140625" style="15"/>
    <col min="3350" max="3350" width="13.28515625" style="15" bestFit="1" customWidth="1"/>
    <col min="3351" max="3584" width="9.140625" style="15"/>
    <col min="3585" max="3585" width="25.140625" style="15" customWidth="1"/>
    <col min="3586" max="3586" width="13.5703125" style="15" bestFit="1" customWidth="1"/>
    <col min="3587" max="3588" width="13" style="15" customWidth="1"/>
    <col min="3589" max="3590" width="11" style="15" bestFit="1" customWidth="1"/>
    <col min="3591" max="3591" width="13.5703125" style="15" bestFit="1" customWidth="1"/>
    <col min="3592" max="3592" width="13.5703125" style="15" customWidth="1"/>
    <col min="3593" max="3593" width="11" style="15" bestFit="1" customWidth="1"/>
    <col min="3594" max="3595" width="10.28515625" style="15" bestFit="1" customWidth="1"/>
    <col min="3596" max="3597" width="11" style="15" bestFit="1" customWidth="1"/>
    <col min="3598" max="3598" width="12" style="15" bestFit="1" customWidth="1"/>
    <col min="3599" max="3600" width="14" style="15" bestFit="1" customWidth="1"/>
    <col min="3601" max="3601" width="10.28515625" style="15" bestFit="1" customWidth="1"/>
    <col min="3602" max="3602" width="13.42578125" style="15" bestFit="1" customWidth="1"/>
    <col min="3603" max="3604" width="10.28515625" style="15" bestFit="1" customWidth="1"/>
    <col min="3605" max="3605" width="9.140625" style="15"/>
    <col min="3606" max="3606" width="13.28515625" style="15" bestFit="1" customWidth="1"/>
    <col min="3607" max="3840" width="9.140625" style="15"/>
    <col min="3841" max="3841" width="25.140625" style="15" customWidth="1"/>
    <col min="3842" max="3842" width="13.5703125" style="15" bestFit="1" customWidth="1"/>
    <col min="3843" max="3844" width="13" style="15" customWidth="1"/>
    <col min="3845" max="3846" width="11" style="15" bestFit="1" customWidth="1"/>
    <col min="3847" max="3847" width="13.5703125" style="15" bestFit="1" customWidth="1"/>
    <col min="3848" max="3848" width="13.5703125" style="15" customWidth="1"/>
    <col min="3849" max="3849" width="11" style="15" bestFit="1" customWidth="1"/>
    <col min="3850" max="3851" width="10.28515625" style="15" bestFit="1" customWidth="1"/>
    <col min="3852" max="3853" width="11" style="15" bestFit="1" customWidth="1"/>
    <col min="3854" max="3854" width="12" style="15" bestFit="1" customWidth="1"/>
    <col min="3855" max="3856" width="14" style="15" bestFit="1" customWidth="1"/>
    <col min="3857" max="3857" width="10.28515625" style="15" bestFit="1" customWidth="1"/>
    <col min="3858" max="3858" width="13.42578125" style="15" bestFit="1" customWidth="1"/>
    <col min="3859" max="3860" width="10.28515625" style="15" bestFit="1" customWidth="1"/>
    <col min="3861" max="3861" width="9.140625" style="15"/>
    <col min="3862" max="3862" width="13.28515625" style="15" bestFit="1" customWidth="1"/>
    <col min="3863" max="4096" width="9.140625" style="15"/>
    <col min="4097" max="4097" width="25.140625" style="15" customWidth="1"/>
    <col min="4098" max="4098" width="13.5703125" style="15" bestFit="1" customWidth="1"/>
    <col min="4099" max="4100" width="13" style="15" customWidth="1"/>
    <col min="4101" max="4102" width="11" style="15" bestFit="1" customWidth="1"/>
    <col min="4103" max="4103" width="13.5703125" style="15" bestFit="1" customWidth="1"/>
    <col min="4104" max="4104" width="13.5703125" style="15" customWidth="1"/>
    <col min="4105" max="4105" width="11" style="15" bestFit="1" customWidth="1"/>
    <col min="4106" max="4107" width="10.28515625" style="15" bestFit="1" customWidth="1"/>
    <col min="4108" max="4109" width="11" style="15" bestFit="1" customWidth="1"/>
    <col min="4110" max="4110" width="12" style="15" bestFit="1" customWidth="1"/>
    <col min="4111" max="4112" width="14" style="15" bestFit="1" customWidth="1"/>
    <col min="4113" max="4113" width="10.28515625" style="15" bestFit="1" customWidth="1"/>
    <col min="4114" max="4114" width="13.42578125" style="15" bestFit="1" customWidth="1"/>
    <col min="4115" max="4116" width="10.28515625" style="15" bestFit="1" customWidth="1"/>
    <col min="4117" max="4117" width="9.140625" style="15"/>
    <col min="4118" max="4118" width="13.28515625" style="15" bestFit="1" customWidth="1"/>
    <col min="4119" max="4352" width="9.140625" style="15"/>
    <col min="4353" max="4353" width="25.140625" style="15" customWidth="1"/>
    <col min="4354" max="4354" width="13.5703125" style="15" bestFit="1" customWidth="1"/>
    <col min="4355" max="4356" width="13" style="15" customWidth="1"/>
    <col min="4357" max="4358" width="11" style="15" bestFit="1" customWidth="1"/>
    <col min="4359" max="4359" width="13.5703125" style="15" bestFit="1" customWidth="1"/>
    <col min="4360" max="4360" width="13.5703125" style="15" customWidth="1"/>
    <col min="4361" max="4361" width="11" style="15" bestFit="1" customWidth="1"/>
    <col min="4362" max="4363" width="10.28515625" style="15" bestFit="1" customWidth="1"/>
    <col min="4364" max="4365" width="11" style="15" bestFit="1" customWidth="1"/>
    <col min="4366" max="4366" width="12" style="15" bestFit="1" customWidth="1"/>
    <col min="4367" max="4368" width="14" style="15" bestFit="1" customWidth="1"/>
    <col min="4369" max="4369" width="10.28515625" style="15" bestFit="1" customWidth="1"/>
    <col min="4370" max="4370" width="13.42578125" style="15" bestFit="1" customWidth="1"/>
    <col min="4371" max="4372" width="10.28515625" style="15" bestFit="1" customWidth="1"/>
    <col min="4373" max="4373" width="9.140625" style="15"/>
    <col min="4374" max="4374" width="13.28515625" style="15" bestFit="1" customWidth="1"/>
    <col min="4375" max="4608" width="9.140625" style="15"/>
    <col min="4609" max="4609" width="25.140625" style="15" customWidth="1"/>
    <col min="4610" max="4610" width="13.5703125" style="15" bestFit="1" customWidth="1"/>
    <col min="4611" max="4612" width="13" style="15" customWidth="1"/>
    <col min="4613" max="4614" width="11" style="15" bestFit="1" customWidth="1"/>
    <col min="4615" max="4615" width="13.5703125" style="15" bestFit="1" customWidth="1"/>
    <col min="4616" max="4616" width="13.5703125" style="15" customWidth="1"/>
    <col min="4617" max="4617" width="11" style="15" bestFit="1" customWidth="1"/>
    <col min="4618" max="4619" width="10.28515625" style="15" bestFit="1" customWidth="1"/>
    <col min="4620" max="4621" width="11" style="15" bestFit="1" customWidth="1"/>
    <col min="4622" max="4622" width="12" style="15" bestFit="1" customWidth="1"/>
    <col min="4623" max="4624" width="14" style="15" bestFit="1" customWidth="1"/>
    <col min="4625" max="4625" width="10.28515625" style="15" bestFit="1" customWidth="1"/>
    <col min="4626" max="4626" width="13.42578125" style="15" bestFit="1" customWidth="1"/>
    <col min="4627" max="4628" width="10.28515625" style="15" bestFit="1" customWidth="1"/>
    <col min="4629" max="4629" width="9.140625" style="15"/>
    <col min="4630" max="4630" width="13.28515625" style="15" bestFit="1" customWidth="1"/>
    <col min="4631" max="4864" width="9.140625" style="15"/>
    <col min="4865" max="4865" width="25.140625" style="15" customWidth="1"/>
    <col min="4866" max="4866" width="13.5703125" style="15" bestFit="1" customWidth="1"/>
    <col min="4867" max="4868" width="13" style="15" customWidth="1"/>
    <col min="4869" max="4870" width="11" style="15" bestFit="1" customWidth="1"/>
    <col min="4871" max="4871" width="13.5703125" style="15" bestFit="1" customWidth="1"/>
    <col min="4872" max="4872" width="13.5703125" style="15" customWidth="1"/>
    <col min="4873" max="4873" width="11" style="15" bestFit="1" customWidth="1"/>
    <col min="4874" max="4875" width="10.28515625" style="15" bestFit="1" customWidth="1"/>
    <col min="4876" max="4877" width="11" style="15" bestFit="1" customWidth="1"/>
    <col min="4878" max="4878" width="12" style="15" bestFit="1" customWidth="1"/>
    <col min="4879" max="4880" width="14" style="15" bestFit="1" customWidth="1"/>
    <col min="4881" max="4881" width="10.28515625" style="15" bestFit="1" customWidth="1"/>
    <col min="4882" max="4882" width="13.42578125" style="15" bestFit="1" customWidth="1"/>
    <col min="4883" max="4884" width="10.28515625" style="15" bestFit="1" customWidth="1"/>
    <col min="4885" max="4885" width="9.140625" style="15"/>
    <col min="4886" max="4886" width="13.28515625" style="15" bestFit="1" customWidth="1"/>
    <col min="4887" max="5120" width="9.140625" style="15"/>
    <col min="5121" max="5121" width="25.140625" style="15" customWidth="1"/>
    <col min="5122" max="5122" width="13.5703125" style="15" bestFit="1" customWidth="1"/>
    <col min="5123" max="5124" width="13" style="15" customWidth="1"/>
    <col min="5125" max="5126" width="11" style="15" bestFit="1" customWidth="1"/>
    <col min="5127" max="5127" width="13.5703125" style="15" bestFit="1" customWidth="1"/>
    <col min="5128" max="5128" width="13.5703125" style="15" customWidth="1"/>
    <col min="5129" max="5129" width="11" style="15" bestFit="1" customWidth="1"/>
    <col min="5130" max="5131" width="10.28515625" style="15" bestFit="1" customWidth="1"/>
    <col min="5132" max="5133" width="11" style="15" bestFit="1" customWidth="1"/>
    <col min="5134" max="5134" width="12" style="15" bestFit="1" customWidth="1"/>
    <col min="5135" max="5136" width="14" style="15" bestFit="1" customWidth="1"/>
    <col min="5137" max="5137" width="10.28515625" style="15" bestFit="1" customWidth="1"/>
    <col min="5138" max="5138" width="13.42578125" style="15" bestFit="1" customWidth="1"/>
    <col min="5139" max="5140" width="10.28515625" style="15" bestFit="1" customWidth="1"/>
    <col min="5141" max="5141" width="9.140625" style="15"/>
    <col min="5142" max="5142" width="13.28515625" style="15" bestFit="1" customWidth="1"/>
    <col min="5143" max="5376" width="9.140625" style="15"/>
    <col min="5377" max="5377" width="25.140625" style="15" customWidth="1"/>
    <col min="5378" max="5378" width="13.5703125" style="15" bestFit="1" customWidth="1"/>
    <col min="5379" max="5380" width="13" style="15" customWidth="1"/>
    <col min="5381" max="5382" width="11" style="15" bestFit="1" customWidth="1"/>
    <col min="5383" max="5383" width="13.5703125" style="15" bestFit="1" customWidth="1"/>
    <col min="5384" max="5384" width="13.5703125" style="15" customWidth="1"/>
    <col min="5385" max="5385" width="11" style="15" bestFit="1" customWidth="1"/>
    <col min="5386" max="5387" width="10.28515625" style="15" bestFit="1" customWidth="1"/>
    <col min="5388" max="5389" width="11" style="15" bestFit="1" customWidth="1"/>
    <col min="5390" max="5390" width="12" style="15" bestFit="1" customWidth="1"/>
    <col min="5391" max="5392" width="14" style="15" bestFit="1" customWidth="1"/>
    <col min="5393" max="5393" width="10.28515625" style="15" bestFit="1" customWidth="1"/>
    <col min="5394" max="5394" width="13.42578125" style="15" bestFit="1" customWidth="1"/>
    <col min="5395" max="5396" width="10.28515625" style="15" bestFit="1" customWidth="1"/>
    <col min="5397" max="5397" width="9.140625" style="15"/>
    <col min="5398" max="5398" width="13.28515625" style="15" bestFit="1" customWidth="1"/>
    <col min="5399" max="5632" width="9.140625" style="15"/>
    <col min="5633" max="5633" width="25.140625" style="15" customWidth="1"/>
    <col min="5634" max="5634" width="13.5703125" style="15" bestFit="1" customWidth="1"/>
    <col min="5635" max="5636" width="13" style="15" customWidth="1"/>
    <col min="5637" max="5638" width="11" style="15" bestFit="1" customWidth="1"/>
    <col min="5639" max="5639" width="13.5703125" style="15" bestFit="1" customWidth="1"/>
    <col min="5640" max="5640" width="13.5703125" style="15" customWidth="1"/>
    <col min="5641" max="5641" width="11" style="15" bestFit="1" customWidth="1"/>
    <col min="5642" max="5643" width="10.28515625" style="15" bestFit="1" customWidth="1"/>
    <col min="5644" max="5645" width="11" style="15" bestFit="1" customWidth="1"/>
    <col min="5646" max="5646" width="12" style="15" bestFit="1" customWidth="1"/>
    <col min="5647" max="5648" width="14" style="15" bestFit="1" customWidth="1"/>
    <col min="5649" max="5649" width="10.28515625" style="15" bestFit="1" customWidth="1"/>
    <col min="5650" max="5650" width="13.42578125" style="15" bestFit="1" customWidth="1"/>
    <col min="5651" max="5652" width="10.28515625" style="15" bestFit="1" customWidth="1"/>
    <col min="5653" max="5653" width="9.140625" style="15"/>
    <col min="5654" max="5654" width="13.28515625" style="15" bestFit="1" customWidth="1"/>
    <col min="5655" max="5888" width="9.140625" style="15"/>
    <col min="5889" max="5889" width="25.140625" style="15" customWidth="1"/>
    <col min="5890" max="5890" width="13.5703125" style="15" bestFit="1" customWidth="1"/>
    <col min="5891" max="5892" width="13" style="15" customWidth="1"/>
    <col min="5893" max="5894" width="11" style="15" bestFit="1" customWidth="1"/>
    <col min="5895" max="5895" width="13.5703125" style="15" bestFit="1" customWidth="1"/>
    <col min="5896" max="5896" width="13.5703125" style="15" customWidth="1"/>
    <col min="5897" max="5897" width="11" style="15" bestFit="1" customWidth="1"/>
    <col min="5898" max="5899" width="10.28515625" style="15" bestFit="1" customWidth="1"/>
    <col min="5900" max="5901" width="11" style="15" bestFit="1" customWidth="1"/>
    <col min="5902" max="5902" width="12" style="15" bestFit="1" customWidth="1"/>
    <col min="5903" max="5904" width="14" style="15" bestFit="1" customWidth="1"/>
    <col min="5905" max="5905" width="10.28515625" style="15" bestFit="1" customWidth="1"/>
    <col min="5906" max="5906" width="13.42578125" style="15" bestFit="1" customWidth="1"/>
    <col min="5907" max="5908" width="10.28515625" style="15" bestFit="1" customWidth="1"/>
    <col min="5909" max="5909" width="9.140625" style="15"/>
    <col min="5910" max="5910" width="13.28515625" style="15" bestFit="1" customWidth="1"/>
    <col min="5911" max="6144" width="9.140625" style="15"/>
    <col min="6145" max="6145" width="25.140625" style="15" customWidth="1"/>
    <col min="6146" max="6146" width="13.5703125" style="15" bestFit="1" customWidth="1"/>
    <col min="6147" max="6148" width="13" style="15" customWidth="1"/>
    <col min="6149" max="6150" width="11" style="15" bestFit="1" customWidth="1"/>
    <col min="6151" max="6151" width="13.5703125" style="15" bestFit="1" customWidth="1"/>
    <col min="6152" max="6152" width="13.5703125" style="15" customWidth="1"/>
    <col min="6153" max="6153" width="11" style="15" bestFit="1" customWidth="1"/>
    <col min="6154" max="6155" width="10.28515625" style="15" bestFit="1" customWidth="1"/>
    <col min="6156" max="6157" width="11" style="15" bestFit="1" customWidth="1"/>
    <col min="6158" max="6158" width="12" style="15" bestFit="1" customWidth="1"/>
    <col min="6159" max="6160" width="14" style="15" bestFit="1" customWidth="1"/>
    <col min="6161" max="6161" width="10.28515625" style="15" bestFit="1" customWidth="1"/>
    <col min="6162" max="6162" width="13.42578125" style="15" bestFit="1" customWidth="1"/>
    <col min="6163" max="6164" width="10.28515625" style="15" bestFit="1" customWidth="1"/>
    <col min="6165" max="6165" width="9.140625" style="15"/>
    <col min="6166" max="6166" width="13.28515625" style="15" bestFit="1" customWidth="1"/>
    <col min="6167" max="6400" width="9.140625" style="15"/>
    <col min="6401" max="6401" width="25.140625" style="15" customWidth="1"/>
    <col min="6402" max="6402" width="13.5703125" style="15" bestFit="1" customWidth="1"/>
    <col min="6403" max="6404" width="13" style="15" customWidth="1"/>
    <col min="6405" max="6406" width="11" style="15" bestFit="1" customWidth="1"/>
    <col min="6407" max="6407" width="13.5703125" style="15" bestFit="1" customWidth="1"/>
    <col min="6408" max="6408" width="13.5703125" style="15" customWidth="1"/>
    <col min="6409" max="6409" width="11" style="15" bestFit="1" customWidth="1"/>
    <col min="6410" max="6411" width="10.28515625" style="15" bestFit="1" customWidth="1"/>
    <col min="6412" max="6413" width="11" style="15" bestFit="1" customWidth="1"/>
    <col min="6414" max="6414" width="12" style="15" bestFit="1" customWidth="1"/>
    <col min="6415" max="6416" width="14" style="15" bestFit="1" customWidth="1"/>
    <col min="6417" max="6417" width="10.28515625" style="15" bestFit="1" customWidth="1"/>
    <col min="6418" max="6418" width="13.42578125" style="15" bestFit="1" customWidth="1"/>
    <col min="6419" max="6420" width="10.28515625" style="15" bestFit="1" customWidth="1"/>
    <col min="6421" max="6421" width="9.140625" style="15"/>
    <col min="6422" max="6422" width="13.28515625" style="15" bestFit="1" customWidth="1"/>
    <col min="6423" max="6656" width="9.140625" style="15"/>
    <col min="6657" max="6657" width="25.140625" style="15" customWidth="1"/>
    <col min="6658" max="6658" width="13.5703125" style="15" bestFit="1" customWidth="1"/>
    <col min="6659" max="6660" width="13" style="15" customWidth="1"/>
    <col min="6661" max="6662" width="11" style="15" bestFit="1" customWidth="1"/>
    <col min="6663" max="6663" width="13.5703125" style="15" bestFit="1" customWidth="1"/>
    <col min="6664" max="6664" width="13.5703125" style="15" customWidth="1"/>
    <col min="6665" max="6665" width="11" style="15" bestFit="1" customWidth="1"/>
    <col min="6666" max="6667" width="10.28515625" style="15" bestFit="1" customWidth="1"/>
    <col min="6668" max="6669" width="11" style="15" bestFit="1" customWidth="1"/>
    <col min="6670" max="6670" width="12" style="15" bestFit="1" customWidth="1"/>
    <col min="6671" max="6672" width="14" style="15" bestFit="1" customWidth="1"/>
    <col min="6673" max="6673" width="10.28515625" style="15" bestFit="1" customWidth="1"/>
    <col min="6674" max="6674" width="13.42578125" style="15" bestFit="1" customWidth="1"/>
    <col min="6675" max="6676" width="10.28515625" style="15" bestFit="1" customWidth="1"/>
    <col min="6677" max="6677" width="9.140625" style="15"/>
    <col min="6678" max="6678" width="13.28515625" style="15" bestFit="1" customWidth="1"/>
    <col min="6679" max="6912" width="9.140625" style="15"/>
    <col min="6913" max="6913" width="25.140625" style="15" customWidth="1"/>
    <col min="6914" max="6914" width="13.5703125" style="15" bestFit="1" customWidth="1"/>
    <col min="6915" max="6916" width="13" style="15" customWidth="1"/>
    <col min="6917" max="6918" width="11" style="15" bestFit="1" customWidth="1"/>
    <col min="6919" max="6919" width="13.5703125" style="15" bestFit="1" customWidth="1"/>
    <col min="6920" max="6920" width="13.5703125" style="15" customWidth="1"/>
    <col min="6921" max="6921" width="11" style="15" bestFit="1" customWidth="1"/>
    <col min="6922" max="6923" width="10.28515625" style="15" bestFit="1" customWidth="1"/>
    <col min="6924" max="6925" width="11" style="15" bestFit="1" customWidth="1"/>
    <col min="6926" max="6926" width="12" style="15" bestFit="1" customWidth="1"/>
    <col min="6927" max="6928" width="14" style="15" bestFit="1" customWidth="1"/>
    <col min="6929" max="6929" width="10.28515625" style="15" bestFit="1" customWidth="1"/>
    <col min="6930" max="6930" width="13.42578125" style="15" bestFit="1" customWidth="1"/>
    <col min="6931" max="6932" width="10.28515625" style="15" bestFit="1" customWidth="1"/>
    <col min="6933" max="6933" width="9.140625" style="15"/>
    <col min="6934" max="6934" width="13.28515625" style="15" bestFit="1" customWidth="1"/>
    <col min="6935" max="7168" width="9.140625" style="15"/>
    <col min="7169" max="7169" width="25.140625" style="15" customWidth="1"/>
    <col min="7170" max="7170" width="13.5703125" style="15" bestFit="1" customWidth="1"/>
    <col min="7171" max="7172" width="13" style="15" customWidth="1"/>
    <col min="7173" max="7174" width="11" style="15" bestFit="1" customWidth="1"/>
    <col min="7175" max="7175" width="13.5703125" style="15" bestFit="1" customWidth="1"/>
    <col min="7176" max="7176" width="13.5703125" style="15" customWidth="1"/>
    <col min="7177" max="7177" width="11" style="15" bestFit="1" customWidth="1"/>
    <col min="7178" max="7179" width="10.28515625" style="15" bestFit="1" customWidth="1"/>
    <col min="7180" max="7181" width="11" style="15" bestFit="1" customWidth="1"/>
    <col min="7182" max="7182" width="12" style="15" bestFit="1" customWidth="1"/>
    <col min="7183" max="7184" width="14" style="15" bestFit="1" customWidth="1"/>
    <col min="7185" max="7185" width="10.28515625" style="15" bestFit="1" customWidth="1"/>
    <col min="7186" max="7186" width="13.42578125" style="15" bestFit="1" customWidth="1"/>
    <col min="7187" max="7188" width="10.28515625" style="15" bestFit="1" customWidth="1"/>
    <col min="7189" max="7189" width="9.140625" style="15"/>
    <col min="7190" max="7190" width="13.28515625" style="15" bestFit="1" customWidth="1"/>
    <col min="7191" max="7424" width="9.140625" style="15"/>
    <col min="7425" max="7425" width="25.140625" style="15" customWidth="1"/>
    <col min="7426" max="7426" width="13.5703125" style="15" bestFit="1" customWidth="1"/>
    <col min="7427" max="7428" width="13" style="15" customWidth="1"/>
    <col min="7429" max="7430" width="11" style="15" bestFit="1" customWidth="1"/>
    <col min="7431" max="7431" width="13.5703125" style="15" bestFit="1" customWidth="1"/>
    <col min="7432" max="7432" width="13.5703125" style="15" customWidth="1"/>
    <col min="7433" max="7433" width="11" style="15" bestFit="1" customWidth="1"/>
    <col min="7434" max="7435" width="10.28515625" style="15" bestFit="1" customWidth="1"/>
    <col min="7436" max="7437" width="11" style="15" bestFit="1" customWidth="1"/>
    <col min="7438" max="7438" width="12" style="15" bestFit="1" customWidth="1"/>
    <col min="7439" max="7440" width="14" style="15" bestFit="1" customWidth="1"/>
    <col min="7441" max="7441" width="10.28515625" style="15" bestFit="1" customWidth="1"/>
    <col min="7442" max="7442" width="13.42578125" style="15" bestFit="1" customWidth="1"/>
    <col min="7443" max="7444" width="10.28515625" style="15" bestFit="1" customWidth="1"/>
    <col min="7445" max="7445" width="9.140625" style="15"/>
    <col min="7446" max="7446" width="13.28515625" style="15" bestFit="1" customWidth="1"/>
    <col min="7447" max="7680" width="9.140625" style="15"/>
    <col min="7681" max="7681" width="25.140625" style="15" customWidth="1"/>
    <col min="7682" max="7682" width="13.5703125" style="15" bestFit="1" customWidth="1"/>
    <col min="7683" max="7684" width="13" style="15" customWidth="1"/>
    <col min="7685" max="7686" width="11" style="15" bestFit="1" customWidth="1"/>
    <col min="7687" max="7687" width="13.5703125" style="15" bestFit="1" customWidth="1"/>
    <col min="7688" max="7688" width="13.5703125" style="15" customWidth="1"/>
    <col min="7689" max="7689" width="11" style="15" bestFit="1" customWidth="1"/>
    <col min="7690" max="7691" width="10.28515625" style="15" bestFit="1" customWidth="1"/>
    <col min="7692" max="7693" width="11" style="15" bestFit="1" customWidth="1"/>
    <col min="7694" max="7694" width="12" style="15" bestFit="1" customWidth="1"/>
    <col min="7695" max="7696" width="14" style="15" bestFit="1" customWidth="1"/>
    <col min="7697" max="7697" width="10.28515625" style="15" bestFit="1" customWidth="1"/>
    <col min="7698" max="7698" width="13.42578125" style="15" bestFit="1" customWidth="1"/>
    <col min="7699" max="7700" width="10.28515625" style="15" bestFit="1" customWidth="1"/>
    <col min="7701" max="7701" width="9.140625" style="15"/>
    <col min="7702" max="7702" width="13.28515625" style="15" bestFit="1" customWidth="1"/>
    <col min="7703" max="7936" width="9.140625" style="15"/>
    <col min="7937" max="7937" width="25.140625" style="15" customWidth="1"/>
    <col min="7938" max="7938" width="13.5703125" style="15" bestFit="1" customWidth="1"/>
    <col min="7939" max="7940" width="13" style="15" customWidth="1"/>
    <col min="7941" max="7942" width="11" style="15" bestFit="1" customWidth="1"/>
    <col min="7943" max="7943" width="13.5703125" style="15" bestFit="1" customWidth="1"/>
    <col min="7944" max="7944" width="13.5703125" style="15" customWidth="1"/>
    <col min="7945" max="7945" width="11" style="15" bestFit="1" customWidth="1"/>
    <col min="7946" max="7947" width="10.28515625" style="15" bestFit="1" customWidth="1"/>
    <col min="7948" max="7949" width="11" style="15" bestFit="1" customWidth="1"/>
    <col min="7950" max="7950" width="12" style="15" bestFit="1" customWidth="1"/>
    <col min="7951" max="7952" width="14" style="15" bestFit="1" customWidth="1"/>
    <col min="7953" max="7953" width="10.28515625" style="15" bestFit="1" customWidth="1"/>
    <col min="7954" max="7954" width="13.42578125" style="15" bestFit="1" customWidth="1"/>
    <col min="7955" max="7956" width="10.28515625" style="15" bestFit="1" customWidth="1"/>
    <col min="7957" max="7957" width="9.140625" style="15"/>
    <col min="7958" max="7958" width="13.28515625" style="15" bestFit="1" customWidth="1"/>
    <col min="7959" max="8192" width="9.140625" style="15"/>
    <col min="8193" max="8193" width="25.140625" style="15" customWidth="1"/>
    <col min="8194" max="8194" width="13.5703125" style="15" bestFit="1" customWidth="1"/>
    <col min="8195" max="8196" width="13" style="15" customWidth="1"/>
    <col min="8197" max="8198" width="11" style="15" bestFit="1" customWidth="1"/>
    <col min="8199" max="8199" width="13.5703125" style="15" bestFit="1" customWidth="1"/>
    <col min="8200" max="8200" width="13.5703125" style="15" customWidth="1"/>
    <col min="8201" max="8201" width="11" style="15" bestFit="1" customWidth="1"/>
    <col min="8202" max="8203" width="10.28515625" style="15" bestFit="1" customWidth="1"/>
    <col min="8204" max="8205" width="11" style="15" bestFit="1" customWidth="1"/>
    <col min="8206" max="8206" width="12" style="15" bestFit="1" customWidth="1"/>
    <col min="8207" max="8208" width="14" style="15" bestFit="1" customWidth="1"/>
    <col min="8209" max="8209" width="10.28515625" style="15" bestFit="1" customWidth="1"/>
    <col min="8210" max="8210" width="13.42578125" style="15" bestFit="1" customWidth="1"/>
    <col min="8211" max="8212" width="10.28515625" style="15" bestFit="1" customWidth="1"/>
    <col min="8213" max="8213" width="9.140625" style="15"/>
    <col min="8214" max="8214" width="13.28515625" style="15" bestFit="1" customWidth="1"/>
    <col min="8215" max="8448" width="9.140625" style="15"/>
    <col min="8449" max="8449" width="25.140625" style="15" customWidth="1"/>
    <col min="8450" max="8450" width="13.5703125" style="15" bestFit="1" customWidth="1"/>
    <col min="8451" max="8452" width="13" style="15" customWidth="1"/>
    <col min="8453" max="8454" width="11" style="15" bestFit="1" customWidth="1"/>
    <col min="8455" max="8455" width="13.5703125" style="15" bestFit="1" customWidth="1"/>
    <col min="8456" max="8456" width="13.5703125" style="15" customWidth="1"/>
    <col min="8457" max="8457" width="11" style="15" bestFit="1" customWidth="1"/>
    <col min="8458" max="8459" width="10.28515625" style="15" bestFit="1" customWidth="1"/>
    <col min="8460" max="8461" width="11" style="15" bestFit="1" customWidth="1"/>
    <col min="8462" max="8462" width="12" style="15" bestFit="1" customWidth="1"/>
    <col min="8463" max="8464" width="14" style="15" bestFit="1" customWidth="1"/>
    <col min="8465" max="8465" width="10.28515625" style="15" bestFit="1" customWidth="1"/>
    <col min="8466" max="8466" width="13.42578125" style="15" bestFit="1" customWidth="1"/>
    <col min="8467" max="8468" width="10.28515625" style="15" bestFit="1" customWidth="1"/>
    <col min="8469" max="8469" width="9.140625" style="15"/>
    <col min="8470" max="8470" width="13.28515625" style="15" bestFit="1" customWidth="1"/>
    <col min="8471" max="8704" width="9.140625" style="15"/>
    <col min="8705" max="8705" width="25.140625" style="15" customWidth="1"/>
    <col min="8706" max="8706" width="13.5703125" style="15" bestFit="1" customWidth="1"/>
    <col min="8707" max="8708" width="13" style="15" customWidth="1"/>
    <col min="8709" max="8710" width="11" style="15" bestFit="1" customWidth="1"/>
    <col min="8711" max="8711" width="13.5703125" style="15" bestFit="1" customWidth="1"/>
    <col min="8712" max="8712" width="13.5703125" style="15" customWidth="1"/>
    <col min="8713" max="8713" width="11" style="15" bestFit="1" customWidth="1"/>
    <col min="8714" max="8715" width="10.28515625" style="15" bestFit="1" customWidth="1"/>
    <col min="8716" max="8717" width="11" style="15" bestFit="1" customWidth="1"/>
    <col min="8718" max="8718" width="12" style="15" bestFit="1" customWidth="1"/>
    <col min="8719" max="8720" width="14" style="15" bestFit="1" customWidth="1"/>
    <col min="8721" max="8721" width="10.28515625" style="15" bestFit="1" customWidth="1"/>
    <col min="8722" max="8722" width="13.42578125" style="15" bestFit="1" customWidth="1"/>
    <col min="8723" max="8724" width="10.28515625" style="15" bestFit="1" customWidth="1"/>
    <col min="8725" max="8725" width="9.140625" style="15"/>
    <col min="8726" max="8726" width="13.28515625" style="15" bestFit="1" customWidth="1"/>
    <col min="8727" max="8960" width="9.140625" style="15"/>
    <col min="8961" max="8961" width="25.140625" style="15" customWidth="1"/>
    <col min="8962" max="8962" width="13.5703125" style="15" bestFit="1" customWidth="1"/>
    <col min="8963" max="8964" width="13" style="15" customWidth="1"/>
    <col min="8965" max="8966" width="11" style="15" bestFit="1" customWidth="1"/>
    <col min="8967" max="8967" width="13.5703125" style="15" bestFit="1" customWidth="1"/>
    <col min="8968" max="8968" width="13.5703125" style="15" customWidth="1"/>
    <col min="8969" max="8969" width="11" style="15" bestFit="1" customWidth="1"/>
    <col min="8970" max="8971" width="10.28515625" style="15" bestFit="1" customWidth="1"/>
    <col min="8972" max="8973" width="11" style="15" bestFit="1" customWidth="1"/>
    <col min="8974" max="8974" width="12" style="15" bestFit="1" customWidth="1"/>
    <col min="8975" max="8976" width="14" style="15" bestFit="1" customWidth="1"/>
    <col min="8977" max="8977" width="10.28515625" style="15" bestFit="1" customWidth="1"/>
    <col min="8978" max="8978" width="13.42578125" style="15" bestFit="1" customWidth="1"/>
    <col min="8979" max="8980" width="10.28515625" style="15" bestFit="1" customWidth="1"/>
    <col min="8981" max="8981" width="9.140625" style="15"/>
    <col min="8982" max="8982" width="13.28515625" style="15" bestFit="1" customWidth="1"/>
    <col min="8983" max="9216" width="9.140625" style="15"/>
    <col min="9217" max="9217" width="25.140625" style="15" customWidth="1"/>
    <col min="9218" max="9218" width="13.5703125" style="15" bestFit="1" customWidth="1"/>
    <col min="9219" max="9220" width="13" style="15" customWidth="1"/>
    <col min="9221" max="9222" width="11" style="15" bestFit="1" customWidth="1"/>
    <col min="9223" max="9223" width="13.5703125" style="15" bestFit="1" customWidth="1"/>
    <col min="9224" max="9224" width="13.5703125" style="15" customWidth="1"/>
    <col min="9225" max="9225" width="11" style="15" bestFit="1" customWidth="1"/>
    <col min="9226" max="9227" width="10.28515625" style="15" bestFit="1" customWidth="1"/>
    <col min="9228" max="9229" width="11" style="15" bestFit="1" customWidth="1"/>
    <col min="9230" max="9230" width="12" style="15" bestFit="1" customWidth="1"/>
    <col min="9231" max="9232" width="14" style="15" bestFit="1" customWidth="1"/>
    <col min="9233" max="9233" width="10.28515625" style="15" bestFit="1" customWidth="1"/>
    <col min="9234" max="9234" width="13.42578125" style="15" bestFit="1" customWidth="1"/>
    <col min="9235" max="9236" width="10.28515625" style="15" bestFit="1" customWidth="1"/>
    <col min="9237" max="9237" width="9.140625" style="15"/>
    <col min="9238" max="9238" width="13.28515625" style="15" bestFit="1" customWidth="1"/>
    <col min="9239" max="9472" width="9.140625" style="15"/>
    <col min="9473" max="9473" width="25.140625" style="15" customWidth="1"/>
    <col min="9474" max="9474" width="13.5703125" style="15" bestFit="1" customWidth="1"/>
    <col min="9475" max="9476" width="13" style="15" customWidth="1"/>
    <col min="9477" max="9478" width="11" style="15" bestFit="1" customWidth="1"/>
    <col min="9479" max="9479" width="13.5703125" style="15" bestFit="1" customWidth="1"/>
    <col min="9480" max="9480" width="13.5703125" style="15" customWidth="1"/>
    <col min="9481" max="9481" width="11" style="15" bestFit="1" customWidth="1"/>
    <col min="9482" max="9483" width="10.28515625" style="15" bestFit="1" customWidth="1"/>
    <col min="9484" max="9485" width="11" style="15" bestFit="1" customWidth="1"/>
    <col min="9486" max="9486" width="12" style="15" bestFit="1" customWidth="1"/>
    <col min="9487" max="9488" width="14" style="15" bestFit="1" customWidth="1"/>
    <col min="9489" max="9489" width="10.28515625" style="15" bestFit="1" customWidth="1"/>
    <col min="9490" max="9490" width="13.42578125" style="15" bestFit="1" customWidth="1"/>
    <col min="9491" max="9492" width="10.28515625" style="15" bestFit="1" customWidth="1"/>
    <col min="9493" max="9493" width="9.140625" style="15"/>
    <col min="9494" max="9494" width="13.28515625" style="15" bestFit="1" customWidth="1"/>
    <col min="9495" max="9728" width="9.140625" style="15"/>
    <col min="9729" max="9729" width="25.140625" style="15" customWidth="1"/>
    <col min="9730" max="9730" width="13.5703125" style="15" bestFit="1" customWidth="1"/>
    <col min="9731" max="9732" width="13" style="15" customWidth="1"/>
    <col min="9733" max="9734" width="11" style="15" bestFit="1" customWidth="1"/>
    <col min="9735" max="9735" width="13.5703125" style="15" bestFit="1" customWidth="1"/>
    <col min="9736" max="9736" width="13.5703125" style="15" customWidth="1"/>
    <col min="9737" max="9737" width="11" style="15" bestFit="1" customWidth="1"/>
    <col min="9738" max="9739" width="10.28515625" style="15" bestFit="1" customWidth="1"/>
    <col min="9740" max="9741" width="11" style="15" bestFit="1" customWidth="1"/>
    <col min="9742" max="9742" width="12" style="15" bestFit="1" customWidth="1"/>
    <col min="9743" max="9744" width="14" style="15" bestFit="1" customWidth="1"/>
    <col min="9745" max="9745" width="10.28515625" style="15" bestFit="1" customWidth="1"/>
    <col min="9746" max="9746" width="13.42578125" style="15" bestFit="1" customWidth="1"/>
    <col min="9747" max="9748" width="10.28515625" style="15" bestFit="1" customWidth="1"/>
    <col min="9749" max="9749" width="9.140625" style="15"/>
    <col min="9750" max="9750" width="13.28515625" style="15" bestFit="1" customWidth="1"/>
    <col min="9751" max="9984" width="9.140625" style="15"/>
    <col min="9985" max="9985" width="25.140625" style="15" customWidth="1"/>
    <col min="9986" max="9986" width="13.5703125" style="15" bestFit="1" customWidth="1"/>
    <col min="9987" max="9988" width="13" style="15" customWidth="1"/>
    <col min="9989" max="9990" width="11" style="15" bestFit="1" customWidth="1"/>
    <col min="9991" max="9991" width="13.5703125" style="15" bestFit="1" customWidth="1"/>
    <col min="9992" max="9992" width="13.5703125" style="15" customWidth="1"/>
    <col min="9993" max="9993" width="11" style="15" bestFit="1" customWidth="1"/>
    <col min="9994" max="9995" width="10.28515625" style="15" bestFit="1" customWidth="1"/>
    <col min="9996" max="9997" width="11" style="15" bestFit="1" customWidth="1"/>
    <col min="9998" max="9998" width="12" style="15" bestFit="1" customWidth="1"/>
    <col min="9999" max="10000" width="14" style="15" bestFit="1" customWidth="1"/>
    <col min="10001" max="10001" width="10.28515625" style="15" bestFit="1" customWidth="1"/>
    <col min="10002" max="10002" width="13.42578125" style="15" bestFit="1" customWidth="1"/>
    <col min="10003" max="10004" width="10.28515625" style="15" bestFit="1" customWidth="1"/>
    <col min="10005" max="10005" width="9.140625" style="15"/>
    <col min="10006" max="10006" width="13.28515625" style="15" bestFit="1" customWidth="1"/>
    <col min="10007" max="10240" width="9.140625" style="15"/>
    <col min="10241" max="10241" width="25.140625" style="15" customWidth="1"/>
    <col min="10242" max="10242" width="13.5703125" style="15" bestFit="1" customWidth="1"/>
    <col min="10243" max="10244" width="13" style="15" customWidth="1"/>
    <col min="10245" max="10246" width="11" style="15" bestFit="1" customWidth="1"/>
    <col min="10247" max="10247" width="13.5703125" style="15" bestFit="1" customWidth="1"/>
    <col min="10248" max="10248" width="13.5703125" style="15" customWidth="1"/>
    <col min="10249" max="10249" width="11" style="15" bestFit="1" customWidth="1"/>
    <col min="10250" max="10251" width="10.28515625" style="15" bestFit="1" customWidth="1"/>
    <col min="10252" max="10253" width="11" style="15" bestFit="1" customWidth="1"/>
    <col min="10254" max="10254" width="12" style="15" bestFit="1" customWidth="1"/>
    <col min="10255" max="10256" width="14" style="15" bestFit="1" customWidth="1"/>
    <col min="10257" max="10257" width="10.28515625" style="15" bestFit="1" customWidth="1"/>
    <col min="10258" max="10258" width="13.42578125" style="15" bestFit="1" customWidth="1"/>
    <col min="10259" max="10260" width="10.28515625" style="15" bestFit="1" customWidth="1"/>
    <col min="10261" max="10261" width="9.140625" style="15"/>
    <col min="10262" max="10262" width="13.28515625" style="15" bestFit="1" customWidth="1"/>
    <col min="10263" max="10496" width="9.140625" style="15"/>
    <col min="10497" max="10497" width="25.140625" style="15" customWidth="1"/>
    <col min="10498" max="10498" width="13.5703125" style="15" bestFit="1" customWidth="1"/>
    <col min="10499" max="10500" width="13" style="15" customWidth="1"/>
    <col min="10501" max="10502" width="11" style="15" bestFit="1" customWidth="1"/>
    <col min="10503" max="10503" width="13.5703125" style="15" bestFit="1" customWidth="1"/>
    <col min="10504" max="10504" width="13.5703125" style="15" customWidth="1"/>
    <col min="10505" max="10505" width="11" style="15" bestFit="1" customWidth="1"/>
    <col min="10506" max="10507" width="10.28515625" style="15" bestFit="1" customWidth="1"/>
    <col min="10508" max="10509" width="11" style="15" bestFit="1" customWidth="1"/>
    <col min="10510" max="10510" width="12" style="15" bestFit="1" customWidth="1"/>
    <col min="10511" max="10512" width="14" style="15" bestFit="1" customWidth="1"/>
    <col min="10513" max="10513" width="10.28515625" style="15" bestFit="1" customWidth="1"/>
    <col min="10514" max="10514" width="13.42578125" style="15" bestFit="1" customWidth="1"/>
    <col min="10515" max="10516" width="10.28515625" style="15" bestFit="1" customWidth="1"/>
    <col min="10517" max="10517" width="9.140625" style="15"/>
    <col min="10518" max="10518" width="13.28515625" style="15" bestFit="1" customWidth="1"/>
    <col min="10519" max="10752" width="9.140625" style="15"/>
    <col min="10753" max="10753" width="25.140625" style="15" customWidth="1"/>
    <col min="10754" max="10754" width="13.5703125" style="15" bestFit="1" customWidth="1"/>
    <col min="10755" max="10756" width="13" style="15" customWidth="1"/>
    <col min="10757" max="10758" width="11" style="15" bestFit="1" customWidth="1"/>
    <col min="10759" max="10759" width="13.5703125" style="15" bestFit="1" customWidth="1"/>
    <col min="10760" max="10760" width="13.5703125" style="15" customWidth="1"/>
    <col min="10761" max="10761" width="11" style="15" bestFit="1" customWidth="1"/>
    <col min="10762" max="10763" width="10.28515625" style="15" bestFit="1" customWidth="1"/>
    <col min="10764" max="10765" width="11" style="15" bestFit="1" customWidth="1"/>
    <col min="10766" max="10766" width="12" style="15" bestFit="1" customWidth="1"/>
    <col min="10767" max="10768" width="14" style="15" bestFit="1" customWidth="1"/>
    <col min="10769" max="10769" width="10.28515625" style="15" bestFit="1" customWidth="1"/>
    <col min="10770" max="10770" width="13.42578125" style="15" bestFit="1" customWidth="1"/>
    <col min="10771" max="10772" width="10.28515625" style="15" bestFit="1" customWidth="1"/>
    <col min="10773" max="10773" width="9.140625" style="15"/>
    <col min="10774" max="10774" width="13.28515625" style="15" bestFit="1" customWidth="1"/>
    <col min="10775" max="11008" width="9.140625" style="15"/>
    <col min="11009" max="11009" width="25.140625" style="15" customWidth="1"/>
    <col min="11010" max="11010" width="13.5703125" style="15" bestFit="1" customWidth="1"/>
    <col min="11011" max="11012" width="13" style="15" customWidth="1"/>
    <col min="11013" max="11014" width="11" style="15" bestFit="1" customWidth="1"/>
    <col min="11015" max="11015" width="13.5703125" style="15" bestFit="1" customWidth="1"/>
    <col min="11016" max="11016" width="13.5703125" style="15" customWidth="1"/>
    <col min="11017" max="11017" width="11" style="15" bestFit="1" customWidth="1"/>
    <col min="11018" max="11019" width="10.28515625" style="15" bestFit="1" customWidth="1"/>
    <col min="11020" max="11021" width="11" style="15" bestFit="1" customWidth="1"/>
    <col min="11022" max="11022" width="12" style="15" bestFit="1" customWidth="1"/>
    <col min="11023" max="11024" width="14" style="15" bestFit="1" customWidth="1"/>
    <col min="11025" max="11025" width="10.28515625" style="15" bestFit="1" customWidth="1"/>
    <col min="11026" max="11026" width="13.42578125" style="15" bestFit="1" customWidth="1"/>
    <col min="11027" max="11028" width="10.28515625" style="15" bestFit="1" customWidth="1"/>
    <col min="11029" max="11029" width="9.140625" style="15"/>
    <col min="11030" max="11030" width="13.28515625" style="15" bestFit="1" customWidth="1"/>
    <col min="11031" max="11264" width="9.140625" style="15"/>
    <col min="11265" max="11265" width="25.140625" style="15" customWidth="1"/>
    <col min="11266" max="11266" width="13.5703125" style="15" bestFit="1" customWidth="1"/>
    <col min="11267" max="11268" width="13" style="15" customWidth="1"/>
    <col min="11269" max="11270" width="11" style="15" bestFit="1" customWidth="1"/>
    <col min="11271" max="11271" width="13.5703125" style="15" bestFit="1" customWidth="1"/>
    <col min="11272" max="11272" width="13.5703125" style="15" customWidth="1"/>
    <col min="11273" max="11273" width="11" style="15" bestFit="1" customWidth="1"/>
    <col min="11274" max="11275" width="10.28515625" style="15" bestFit="1" customWidth="1"/>
    <col min="11276" max="11277" width="11" style="15" bestFit="1" customWidth="1"/>
    <col min="11278" max="11278" width="12" style="15" bestFit="1" customWidth="1"/>
    <col min="11279" max="11280" width="14" style="15" bestFit="1" customWidth="1"/>
    <col min="11281" max="11281" width="10.28515625" style="15" bestFit="1" customWidth="1"/>
    <col min="11282" max="11282" width="13.42578125" style="15" bestFit="1" customWidth="1"/>
    <col min="11283" max="11284" width="10.28515625" style="15" bestFit="1" customWidth="1"/>
    <col min="11285" max="11285" width="9.140625" style="15"/>
    <col min="11286" max="11286" width="13.28515625" style="15" bestFit="1" customWidth="1"/>
    <col min="11287" max="11520" width="9.140625" style="15"/>
    <col min="11521" max="11521" width="25.140625" style="15" customWidth="1"/>
    <col min="11522" max="11522" width="13.5703125" style="15" bestFit="1" customWidth="1"/>
    <col min="11523" max="11524" width="13" style="15" customWidth="1"/>
    <col min="11525" max="11526" width="11" style="15" bestFit="1" customWidth="1"/>
    <col min="11527" max="11527" width="13.5703125" style="15" bestFit="1" customWidth="1"/>
    <col min="11528" max="11528" width="13.5703125" style="15" customWidth="1"/>
    <col min="11529" max="11529" width="11" style="15" bestFit="1" customWidth="1"/>
    <col min="11530" max="11531" width="10.28515625" style="15" bestFit="1" customWidth="1"/>
    <col min="11532" max="11533" width="11" style="15" bestFit="1" customWidth="1"/>
    <col min="11534" max="11534" width="12" style="15" bestFit="1" customWidth="1"/>
    <col min="11535" max="11536" width="14" style="15" bestFit="1" customWidth="1"/>
    <col min="11537" max="11537" width="10.28515625" style="15" bestFit="1" customWidth="1"/>
    <col min="11538" max="11538" width="13.42578125" style="15" bestFit="1" customWidth="1"/>
    <col min="11539" max="11540" width="10.28515625" style="15" bestFit="1" customWidth="1"/>
    <col min="11541" max="11541" width="9.140625" style="15"/>
    <col min="11542" max="11542" width="13.28515625" style="15" bestFit="1" customWidth="1"/>
    <col min="11543" max="11776" width="9.140625" style="15"/>
    <col min="11777" max="11777" width="25.140625" style="15" customWidth="1"/>
    <col min="11778" max="11778" width="13.5703125" style="15" bestFit="1" customWidth="1"/>
    <col min="11779" max="11780" width="13" style="15" customWidth="1"/>
    <col min="11781" max="11782" width="11" style="15" bestFit="1" customWidth="1"/>
    <col min="11783" max="11783" width="13.5703125" style="15" bestFit="1" customWidth="1"/>
    <col min="11784" max="11784" width="13.5703125" style="15" customWidth="1"/>
    <col min="11785" max="11785" width="11" style="15" bestFit="1" customWidth="1"/>
    <col min="11786" max="11787" width="10.28515625" style="15" bestFit="1" customWidth="1"/>
    <col min="11788" max="11789" width="11" style="15" bestFit="1" customWidth="1"/>
    <col min="11790" max="11790" width="12" style="15" bestFit="1" customWidth="1"/>
    <col min="11791" max="11792" width="14" style="15" bestFit="1" customWidth="1"/>
    <col min="11793" max="11793" width="10.28515625" style="15" bestFit="1" customWidth="1"/>
    <col min="11794" max="11794" width="13.42578125" style="15" bestFit="1" customWidth="1"/>
    <col min="11795" max="11796" width="10.28515625" style="15" bestFit="1" customWidth="1"/>
    <col min="11797" max="11797" width="9.140625" style="15"/>
    <col min="11798" max="11798" width="13.28515625" style="15" bestFit="1" customWidth="1"/>
    <col min="11799" max="12032" width="9.140625" style="15"/>
    <col min="12033" max="12033" width="25.140625" style="15" customWidth="1"/>
    <col min="12034" max="12034" width="13.5703125" style="15" bestFit="1" customWidth="1"/>
    <col min="12035" max="12036" width="13" style="15" customWidth="1"/>
    <col min="12037" max="12038" width="11" style="15" bestFit="1" customWidth="1"/>
    <col min="12039" max="12039" width="13.5703125" style="15" bestFit="1" customWidth="1"/>
    <col min="12040" max="12040" width="13.5703125" style="15" customWidth="1"/>
    <col min="12041" max="12041" width="11" style="15" bestFit="1" customWidth="1"/>
    <col min="12042" max="12043" width="10.28515625" style="15" bestFit="1" customWidth="1"/>
    <col min="12044" max="12045" width="11" style="15" bestFit="1" customWidth="1"/>
    <col min="12046" max="12046" width="12" style="15" bestFit="1" customWidth="1"/>
    <col min="12047" max="12048" width="14" style="15" bestFit="1" customWidth="1"/>
    <col min="12049" max="12049" width="10.28515625" style="15" bestFit="1" customWidth="1"/>
    <col min="12050" max="12050" width="13.42578125" style="15" bestFit="1" customWidth="1"/>
    <col min="12051" max="12052" width="10.28515625" style="15" bestFit="1" customWidth="1"/>
    <col min="12053" max="12053" width="9.140625" style="15"/>
    <col min="12054" max="12054" width="13.28515625" style="15" bestFit="1" customWidth="1"/>
    <col min="12055" max="12288" width="9.140625" style="15"/>
    <col min="12289" max="12289" width="25.140625" style="15" customWidth="1"/>
    <col min="12290" max="12290" width="13.5703125" style="15" bestFit="1" customWidth="1"/>
    <col min="12291" max="12292" width="13" style="15" customWidth="1"/>
    <col min="12293" max="12294" width="11" style="15" bestFit="1" customWidth="1"/>
    <col min="12295" max="12295" width="13.5703125" style="15" bestFit="1" customWidth="1"/>
    <col min="12296" max="12296" width="13.5703125" style="15" customWidth="1"/>
    <col min="12297" max="12297" width="11" style="15" bestFit="1" customWidth="1"/>
    <col min="12298" max="12299" width="10.28515625" style="15" bestFit="1" customWidth="1"/>
    <col min="12300" max="12301" width="11" style="15" bestFit="1" customWidth="1"/>
    <col min="12302" max="12302" width="12" style="15" bestFit="1" customWidth="1"/>
    <col min="12303" max="12304" width="14" style="15" bestFit="1" customWidth="1"/>
    <col min="12305" max="12305" width="10.28515625" style="15" bestFit="1" customWidth="1"/>
    <col min="12306" max="12306" width="13.42578125" style="15" bestFit="1" customWidth="1"/>
    <col min="12307" max="12308" width="10.28515625" style="15" bestFit="1" customWidth="1"/>
    <col min="12309" max="12309" width="9.140625" style="15"/>
    <col min="12310" max="12310" width="13.28515625" style="15" bestFit="1" customWidth="1"/>
    <col min="12311" max="12544" width="9.140625" style="15"/>
    <col min="12545" max="12545" width="25.140625" style="15" customWidth="1"/>
    <col min="12546" max="12546" width="13.5703125" style="15" bestFit="1" customWidth="1"/>
    <col min="12547" max="12548" width="13" style="15" customWidth="1"/>
    <col min="12549" max="12550" width="11" style="15" bestFit="1" customWidth="1"/>
    <col min="12551" max="12551" width="13.5703125" style="15" bestFit="1" customWidth="1"/>
    <col min="12552" max="12552" width="13.5703125" style="15" customWidth="1"/>
    <col min="12553" max="12553" width="11" style="15" bestFit="1" customWidth="1"/>
    <col min="12554" max="12555" width="10.28515625" style="15" bestFit="1" customWidth="1"/>
    <col min="12556" max="12557" width="11" style="15" bestFit="1" customWidth="1"/>
    <col min="12558" max="12558" width="12" style="15" bestFit="1" customWidth="1"/>
    <col min="12559" max="12560" width="14" style="15" bestFit="1" customWidth="1"/>
    <col min="12561" max="12561" width="10.28515625" style="15" bestFit="1" customWidth="1"/>
    <col min="12562" max="12562" width="13.42578125" style="15" bestFit="1" customWidth="1"/>
    <col min="12563" max="12564" width="10.28515625" style="15" bestFit="1" customWidth="1"/>
    <col min="12565" max="12565" width="9.140625" style="15"/>
    <col min="12566" max="12566" width="13.28515625" style="15" bestFit="1" customWidth="1"/>
    <col min="12567" max="12800" width="9.140625" style="15"/>
    <col min="12801" max="12801" width="25.140625" style="15" customWidth="1"/>
    <col min="12802" max="12802" width="13.5703125" style="15" bestFit="1" customWidth="1"/>
    <col min="12803" max="12804" width="13" style="15" customWidth="1"/>
    <col min="12805" max="12806" width="11" style="15" bestFit="1" customWidth="1"/>
    <col min="12807" max="12807" width="13.5703125" style="15" bestFit="1" customWidth="1"/>
    <col min="12808" max="12808" width="13.5703125" style="15" customWidth="1"/>
    <col min="12809" max="12809" width="11" style="15" bestFit="1" customWidth="1"/>
    <col min="12810" max="12811" width="10.28515625" style="15" bestFit="1" customWidth="1"/>
    <col min="12812" max="12813" width="11" style="15" bestFit="1" customWidth="1"/>
    <col min="12814" max="12814" width="12" style="15" bestFit="1" customWidth="1"/>
    <col min="12815" max="12816" width="14" style="15" bestFit="1" customWidth="1"/>
    <col min="12817" max="12817" width="10.28515625" style="15" bestFit="1" customWidth="1"/>
    <col min="12818" max="12818" width="13.42578125" style="15" bestFit="1" customWidth="1"/>
    <col min="12819" max="12820" width="10.28515625" style="15" bestFit="1" customWidth="1"/>
    <col min="12821" max="12821" width="9.140625" style="15"/>
    <col min="12822" max="12822" width="13.28515625" style="15" bestFit="1" customWidth="1"/>
    <col min="12823" max="13056" width="9.140625" style="15"/>
    <col min="13057" max="13057" width="25.140625" style="15" customWidth="1"/>
    <col min="13058" max="13058" width="13.5703125" style="15" bestFit="1" customWidth="1"/>
    <col min="13059" max="13060" width="13" style="15" customWidth="1"/>
    <col min="13061" max="13062" width="11" style="15" bestFit="1" customWidth="1"/>
    <col min="13063" max="13063" width="13.5703125" style="15" bestFit="1" customWidth="1"/>
    <col min="13064" max="13064" width="13.5703125" style="15" customWidth="1"/>
    <col min="13065" max="13065" width="11" style="15" bestFit="1" customWidth="1"/>
    <col min="13066" max="13067" width="10.28515625" style="15" bestFit="1" customWidth="1"/>
    <col min="13068" max="13069" width="11" style="15" bestFit="1" customWidth="1"/>
    <col min="13070" max="13070" width="12" style="15" bestFit="1" customWidth="1"/>
    <col min="13071" max="13072" width="14" style="15" bestFit="1" customWidth="1"/>
    <col min="13073" max="13073" width="10.28515625" style="15" bestFit="1" customWidth="1"/>
    <col min="13074" max="13074" width="13.42578125" style="15" bestFit="1" customWidth="1"/>
    <col min="13075" max="13076" width="10.28515625" style="15" bestFit="1" customWidth="1"/>
    <col min="13077" max="13077" width="9.140625" style="15"/>
    <col min="13078" max="13078" width="13.28515625" style="15" bestFit="1" customWidth="1"/>
    <col min="13079" max="13312" width="9.140625" style="15"/>
    <col min="13313" max="13313" width="25.140625" style="15" customWidth="1"/>
    <col min="13314" max="13314" width="13.5703125" style="15" bestFit="1" customWidth="1"/>
    <col min="13315" max="13316" width="13" style="15" customWidth="1"/>
    <col min="13317" max="13318" width="11" style="15" bestFit="1" customWidth="1"/>
    <col min="13319" max="13319" width="13.5703125" style="15" bestFit="1" customWidth="1"/>
    <col min="13320" max="13320" width="13.5703125" style="15" customWidth="1"/>
    <col min="13321" max="13321" width="11" style="15" bestFit="1" customWidth="1"/>
    <col min="13322" max="13323" width="10.28515625" style="15" bestFit="1" customWidth="1"/>
    <col min="13324" max="13325" width="11" style="15" bestFit="1" customWidth="1"/>
    <col min="13326" max="13326" width="12" style="15" bestFit="1" customWidth="1"/>
    <col min="13327" max="13328" width="14" style="15" bestFit="1" customWidth="1"/>
    <col min="13329" max="13329" width="10.28515625" style="15" bestFit="1" customWidth="1"/>
    <col min="13330" max="13330" width="13.42578125" style="15" bestFit="1" customWidth="1"/>
    <col min="13331" max="13332" width="10.28515625" style="15" bestFit="1" customWidth="1"/>
    <col min="13333" max="13333" width="9.140625" style="15"/>
    <col min="13334" max="13334" width="13.28515625" style="15" bestFit="1" customWidth="1"/>
    <col min="13335" max="13568" width="9.140625" style="15"/>
    <col min="13569" max="13569" width="25.140625" style="15" customWidth="1"/>
    <col min="13570" max="13570" width="13.5703125" style="15" bestFit="1" customWidth="1"/>
    <col min="13571" max="13572" width="13" style="15" customWidth="1"/>
    <col min="13573" max="13574" width="11" style="15" bestFit="1" customWidth="1"/>
    <col min="13575" max="13575" width="13.5703125" style="15" bestFit="1" customWidth="1"/>
    <col min="13576" max="13576" width="13.5703125" style="15" customWidth="1"/>
    <col min="13577" max="13577" width="11" style="15" bestFit="1" customWidth="1"/>
    <col min="13578" max="13579" width="10.28515625" style="15" bestFit="1" customWidth="1"/>
    <col min="13580" max="13581" width="11" style="15" bestFit="1" customWidth="1"/>
    <col min="13582" max="13582" width="12" style="15" bestFit="1" customWidth="1"/>
    <col min="13583" max="13584" width="14" style="15" bestFit="1" customWidth="1"/>
    <col min="13585" max="13585" width="10.28515625" style="15" bestFit="1" customWidth="1"/>
    <col min="13586" max="13586" width="13.42578125" style="15" bestFit="1" customWidth="1"/>
    <col min="13587" max="13588" width="10.28515625" style="15" bestFit="1" customWidth="1"/>
    <col min="13589" max="13589" width="9.140625" style="15"/>
    <col min="13590" max="13590" width="13.28515625" style="15" bestFit="1" customWidth="1"/>
    <col min="13591" max="13824" width="9.140625" style="15"/>
    <col min="13825" max="13825" width="25.140625" style="15" customWidth="1"/>
    <col min="13826" max="13826" width="13.5703125" style="15" bestFit="1" customWidth="1"/>
    <col min="13827" max="13828" width="13" style="15" customWidth="1"/>
    <col min="13829" max="13830" width="11" style="15" bestFit="1" customWidth="1"/>
    <col min="13831" max="13831" width="13.5703125" style="15" bestFit="1" customWidth="1"/>
    <col min="13832" max="13832" width="13.5703125" style="15" customWidth="1"/>
    <col min="13833" max="13833" width="11" style="15" bestFit="1" customWidth="1"/>
    <col min="13834" max="13835" width="10.28515625" style="15" bestFit="1" customWidth="1"/>
    <col min="13836" max="13837" width="11" style="15" bestFit="1" customWidth="1"/>
    <col min="13838" max="13838" width="12" style="15" bestFit="1" customWidth="1"/>
    <col min="13839" max="13840" width="14" style="15" bestFit="1" customWidth="1"/>
    <col min="13841" max="13841" width="10.28515625" style="15" bestFit="1" customWidth="1"/>
    <col min="13842" max="13842" width="13.42578125" style="15" bestFit="1" customWidth="1"/>
    <col min="13843" max="13844" width="10.28515625" style="15" bestFit="1" customWidth="1"/>
    <col min="13845" max="13845" width="9.140625" style="15"/>
    <col min="13846" max="13846" width="13.28515625" style="15" bestFit="1" customWidth="1"/>
    <col min="13847" max="14080" width="9.140625" style="15"/>
    <col min="14081" max="14081" width="25.140625" style="15" customWidth="1"/>
    <col min="14082" max="14082" width="13.5703125" style="15" bestFit="1" customWidth="1"/>
    <col min="14083" max="14084" width="13" style="15" customWidth="1"/>
    <col min="14085" max="14086" width="11" style="15" bestFit="1" customWidth="1"/>
    <col min="14087" max="14087" width="13.5703125" style="15" bestFit="1" customWidth="1"/>
    <col min="14088" max="14088" width="13.5703125" style="15" customWidth="1"/>
    <col min="14089" max="14089" width="11" style="15" bestFit="1" customWidth="1"/>
    <col min="14090" max="14091" width="10.28515625" style="15" bestFit="1" customWidth="1"/>
    <col min="14092" max="14093" width="11" style="15" bestFit="1" customWidth="1"/>
    <col min="14094" max="14094" width="12" style="15" bestFit="1" customWidth="1"/>
    <col min="14095" max="14096" width="14" style="15" bestFit="1" customWidth="1"/>
    <col min="14097" max="14097" width="10.28515625" style="15" bestFit="1" customWidth="1"/>
    <col min="14098" max="14098" width="13.42578125" style="15" bestFit="1" customWidth="1"/>
    <col min="14099" max="14100" width="10.28515625" style="15" bestFit="1" customWidth="1"/>
    <col min="14101" max="14101" width="9.140625" style="15"/>
    <col min="14102" max="14102" width="13.28515625" style="15" bestFit="1" customWidth="1"/>
    <col min="14103" max="14336" width="9.140625" style="15"/>
    <col min="14337" max="14337" width="25.140625" style="15" customWidth="1"/>
    <col min="14338" max="14338" width="13.5703125" style="15" bestFit="1" customWidth="1"/>
    <col min="14339" max="14340" width="13" style="15" customWidth="1"/>
    <col min="14341" max="14342" width="11" style="15" bestFit="1" customWidth="1"/>
    <col min="14343" max="14343" width="13.5703125" style="15" bestFit="1" customWidth="1"/>
    <col min="14344" max="14344" width="13.5703125" style="15" customWidth="1"/>
    <col min="14345" max="14345" width="11" style="15" bestFit="1" customWidth="1"/>
    <col min="14346" max="14347" width="10.28515625" style="15" bestFit="1" customWidth="1"/>
    <col min="14348" max="14349" width="11" style="15" bestFit="1" customWidth="1"/>
    <col min="14350" max="14350" width="12" style="15" bestFit="1" customWidth="1"/>
    <col min="14351" max="14352" width="14" style="15" bestFit="1" customWidth="1"/>
    <col min="14353" max="14353" width="10.28515625" style="15" bestFit="1" customWidth="1"/>
    <col min="14354" max="14354" width="13.42578125" style="15" bestFit="1" customWidth="1"/>
    <col min="14355" max="14356" width="10.28515625" style="15" bestFit="1" customWidth="1"/>
    <col min="14357" max="14357" width="9.140625" style="15"/>
    <col min="14358" max="14358" width="13.28515625" style="15" bestFit="1" customWidth="1"/>
    <col min="14359" max="14592" width="9.140625" style="15"/>
    <col min="14593" max="14593" width="25.140625" style="15" customWidth="1"/>
    <col min="14594" max="14594" width="13.5703125" style="15" bestFit="1" customWidth="1"/>
    <col min="14595" max="14596" width="13" style="15" customWidth="1"/>
    <col min="14597" max="14598" width="11" style="15" bestFit="1" customWidth="1"/>
    <col min="14599" max="14599" width="13.5703125" style="15" bestFit="1" customWidth="1"/>
    <col min="14600" max="14600" width="13.5703125" style="15" customWidth="1"/>
    <col min="14601" max="14601" width="11" style="15" bestFit="1" customWidth="1"/>
    <col min="14602" max="14603" width="10.28515625" style="15" bestFit="1" customWidth="1"/>
    <col min="14604" max="14605" width="11" style="15" bestFit="1" customWidth="1"/>
    <col min="14606" max="14606" width="12" style="15" bestFit="1" customWidth="1"/>
    <col min="14607" max="14608" width="14" style="15" bestFit="1" customWidth="1"/>
    <col min="14609" max="14609" width="10.28515625" style="15" bestFit="1" customWidth="1"/>
    <col min="14610" max="14610" width="13.42578125" style="15" bestFit="1" customWidth="1"/>
    <col min="14611" max="14612" width="10.28515625" style="15" bestFit="1" customWidth="1"/>
    <col min="14613" max="14613" width="9.140625" style="15"/>
    <col min="14614" max="14614" width="13.28515625" style="15" bestFit="1" customWidth="1"/>
    <col min="14615" max="14848" width="9.140625" style="15"/>
    <col min="14849" max="14849" width="25.140625" style="15" customWidth="1"/>
    <col min="14850" max="14850" width="13.5703125" style="15" bestFit="1" customWidth="1"/>
    <col min="14851" max="14852" width="13" style="15" customWidth="1"/>
    <col min="14853" max="14854" width="11" style="15" bestFit="1" customWidth="1"/>
    <col min="14855" max="14855" width="13.5703125" style="15" bestFit="1" customWidth="1"/>
    <col min="14856" max="14856" width="13.5703125" style="15" customWidth="1"/>
    <col min="14857" max="14857" width="11" style="15" bestFit="1" customWidth="1"/>
    <col min="14858" max="14859" width="10.28515625" style="15" bestFit="1" customWidth="1"/>
    <col min="14860" max="14861" width="11" style="15" bestFit="1" customWidth="1"/>
    <col min="14862" max="14862" width="12" style="15" bestFit="1" customWidth="1"/>
    <col min="14863" max="14864" width="14" style="15" bestFit="1" customWidth="1"/>
    <col min="14865" max="14865" width="10.28515625" style="15" bestFit="1" customWidth="1"/>
    <col min="14866" max="14866" width="13.42578125" style="15" bestFit="1" customWidth="1"/>
    <col min="14867" max="14868" width="10.28515625" style="15" bestFit="1" customWidth="1"/>
    <col min="14869" max="14869" width="9.140625" style="15"/>
    <col min="14870" max="14870" width="13.28515625" style="15" bestFit="1" customWidth="1"/>
    <col min="14871" max="15104" width="9.140625" style="15"/>
    <col min="15105" max="15105" width="25.140625" style="15" customWidth="1"/>
    <col min="15106" max="15106" width="13.5703125" style="15" bestFit="1" customWidth="1"/>
    <col min="15107" max="15108" width="13" style="15" customWidth="1"/>
    <col min="15109" max="15110" width="11" style="15" bestFit="1" customWidth="1"/>
    <col min="15111" max="15111" width="13.5703125" style="15" bestFit="1" customWidth="1"/>
    <col min="15112" max="15112" width="13.5703125" style="15" customWidth="1"/>
    <col min="15113" max="15113" width="11" style="15" bestFit="1" customWidth="1"/>
    <col min="15114" max="15115" width="10.28515625" style="15" bestFit="1" customWidth="1"/>
    <col min="15116" max="15117" width="11" style="15" bestFit="1" customWidth="1"/>
    <col min="15118" max="15118" width="12" style="15" bestFit="1" customWidth="1"/>
    <col min="15119" max="15120" width="14" style="15" bestFit="1" customWidth="1"/>
    <col min="15121" max="15121" width="10.28515625" style="15" bestFit="1" customWidth="1"/>
    <col min="15122" max="15122" width="13.42578125" style="15" bestFit="1" customWidth="1"/>
    <col min="15123" max="15124" width="10.28515625" style="15" bestFit="1" customWidth="1"/>
    <col min="15125" max="15125" width="9.140625" style="15"/>
    <col min="15126" max="15126" width="13.28515625" style="15" bestFit="1" customWidth="1"/>
    <col min="15127" max="15360" width="9.140625" style="15"/>
    <col min="15361" max="15361" width="25.140625" style="15" customWidth="1"/>
    <col min="15362" max="15362" width="13.5703125" style="15" bestFit="1" customWidth="1"/>
    <col min="15363" max="15364" width="13" style="15" customWidth="1"/>
    <col min="15365" max="15366" width="11" style="15" bestFit="1" customWidth="1"/>
    <col min="15367" max="15367" width="13.5703125" style="15" bestFit="1" customWidth="1"/>
    <col min="15368" max="15368" width="13.5703125" style="15" customWidth="1"/>
    <col min="15369" max="15369" width="11" style="15" bestFit="1" customWidth="1"/>
    <col min="15370" max="15371" width="10.28515625" style="15" bestFit="1" customWidth="1"/>
    <col min="15372" max="15373" width="11" style="15" bestFit="1" customWidth="1"/>
    <col min="15374" max="15374" width="12" style="15" bestFit="1" customWidth="1"/>
    <col min="15375" max="15376" width="14" style="15" bestFit="1" customWidth="1"/>
    <col min="15377" max="15377" width="10.28515625" style="15" bestFit="1" customWidth="1"/>
    <col min="15378" max="15378" width="13.42578125" style="15" bestFit="1" customWidth="1"/>
    <col min="15379" max="15380" width="10.28515625" style="15" bestFit="1" customWidth="1"/>
    <col min="15381" max="15381" width="9.140625" style="15"/>
    <col min="15382" max="15382" width="13.28515625" style="15" bestFit="1" customWidth="1"/>
    <col min="15383" max="15616" width="9.140625" style="15"/>
    <col min="15617" max="15617" width="25.140625" style="15" customWidth="1"/>
    <col min="15618" max="15618" width="13.5703125" style="15" bestFit="1" customWidth="1"/>
    <col min="15619" max="15620" width="13" style="15" customWidth="1"/>
    <col min="15621" max="15622" width="11" style="15" bestFit="1" customWidth="1"/>
    <col min="15623" max="15623" width="13.5703125" style="15" bestFit="1" customWidth="1"/>
    <col min="15624" max="15624" width="13.5703125" style="15" customWidth="1"/>
    <col min="15625" max="15625" width="11" style="15" bestFit="1" customWidth="1"/>
    <col min="15626" max="15627" width="10.28515625" style="15" bestFit="1" customWidth="1"/>
    <col min="15628" max="15629" width="11" style="15" bestFit="1" customWidth="1"/>
    <col min="15630" max="15630" width="12" style="15" bestFit="1" customWidth="1"/>
    <col min="15631" max="15632" width="14" style="15" bestFit="1" customWidth="1"/>
    <col min="15633" max="15633" width="10.28515625" style="15" bestFit="1" customWidth="1"/>
    <col min="15634" max="15634" width="13.42578125" style="15" bestFit="1" customWidth="1"/>
    <col min="15635" max="15636" width="10.28515625" style="15" bestFit="1" customWidth="1"/>
    <col min="15637" max="15637" width="9.140625" style="15"/>
    <col min="15638" max="15638" width="13.28515625" style="15" bestFit="1" customWidth="1"/>
    <col min="15639" max="15872" width="9.140625" style="15"/>
    <col min="15873" max="15873" width="25.140625" style="15" customWidth="1"/>
    <col min="15874" max="15874" width="13.5703125" style="15" bestFit="1" customWidth="1"/>
    <col min="15875" max="15876" width="13" style="15" customWidth="1"/>
    <col min="15877" max="15878" width="11" style="15" bestFit="1" customWidth="1"/>
    <col min="15879" max="15879" width="13.5703125" style="15" bestFit="1" customWidth="1"/>
    <col min="15880" max="15880" width="13.5703125" style="15" customWidth="1"/>
    <col min="15881" max="15881" width="11" style="15" bestFit="1" customWidth="1"/>
    <col min="15882" max="15883" width="10.28515625" style="15" bestFit="1" customWidth="1"/>
    <col min="15884" max="15885" width="11" style="15" bestFit="1" customWidth="1"/>
    <col min="15886" max="15886" width="12" style="15" bestFit="1" customWidth="1"/>
    <col min="15887" max="15888" width="14" style="15" bestFit="1" customWidth="1"/>
    <col min="15889" max="15889" width="10.28515625" style="15" bestFit="1" customWidth="1"/>
    <col min="15890" max="15890" width="13.42578125" style="15" bestFit="1" customWidth="1"/>
    <col min="15891" max="15892" width="10.28515625" style="15" bestFit="1" customWidth="1"/>
    <col min="15893" max="15893" width="9.140625" style="15"/>
    <col min="15894" max="15894" width="13.28515625" style="15" bestFit="1" customWidth="1"/>
    <col min="15895" max="16128" width="9.140625" style="15"/>
    <col min="16129" max="16129" width="25.140625" style="15" customWidth="1"/>
    <col min="16130" max="16130" width="13.5703125" style="15" bestFit="1" customWidth="1"/>
    <col min="16131" max="16132" width="13" style="15" customWidth="1"/>
    <col min="16133" max="16134" width="11" style="15" bestFit="1" customWidth="1"/>
    <col min="16135" max="16135" width="13.5703125" style="15" bestFit="1" customWidth="1"/>
    <col min="16136" max="16136" width="13.5703125" style="15" customWidth="1"/>
    <col min="16137" max="16137" width="11" style="15" bestFit="1" customWidth="1"/>
    <col min="16138" max="16139" width="10.28515625" style="15" bestFit="1" customWidth="1"/>
    <col min="16140" max="16141" width="11" style="15" bestFit="1" customWidth="1"/>
    <col min="16142" max="16142" width="12" style="15" bestFit="1" customWidth="1"/>
    <col min="16143" max="16144" width="14" style="15" bestFit="1" customWidth="1"/>
    <col min="16145" max="16145" width="10.28515625" style="15" bestFit="1" customWidth="1"/>
    <col min="16146" max="16146" width="13.42578125" style="15" bestFit="1" customWidth="1"/>
    <col min="16147" max="16148" width="10.28515625" style="15" bestFit="1" customWidth="1"/>
    <col min="16149" max="16149" width="9.140625" style="15"/>
    <col min="16150" max="16150" width="13.28515625" style="15" bestFit="1" customWidth="1"/>
    <col min="16151" max="16384" width="9.140625" style="15"/>
  </cols>
  <sheetData>
    <row r="1" spans="1:28" x14ac:dyDescent="0.2">
      <c r="A1" s="14" t="s">
        <v>35</v>
      </c>
    </row>
    <row r="2" spans="1:28" x14ac:dyDescent="0.2">
      <c r="A2" s="16" t="s">
        <v>36</v>
      </c>
      <c r="B2" s="17"/>
      <c r="C2" s="17"/>
      <c r="D2" s="17"/>
    </row>
    <row r="3" spans="1:28" x14ac:dyDescent="0.2">
      <c r="A3" s="18" t="s">
        <v>37</v>
      </c>
      <c r="B3" s="17"/>
      <c r="C3" s="17"/>
      <c r="D3" s="17"/>
    </row>
    <row r="4" spans="1:28" x14ac:dyDescent="0.2">
      <c r="A4" s="18" t="s">
        <v>38</v>
      </c>
      <c r="B4" s="17"/>
      <c r="C4" s="17"/>
      <c r="D4" s="17"/>
    </row>
    <row r="5" spans="1:28" ht="13.5" thickBot="1" x14ac:dyDescent="0.25">
      <c r="A5" s="19"/>
      <c r="B5" s="20"/>
      <c r="C5" s="20"/>
      <c r="D5" s="20"/>
      <c r="E5" s="20"/>
    </row>
    <row r="6" spans="1:28" ht="13.5" customHeight="1" x14ac:dyDescent="0.25">
      <c r="A6" s="105" t="s">
        <v>39</v>
      </c>
      <c r="B6" s="107" t="s">
        <v>40</v>
      </c>
      <c r="C6" s="108"/>
      <c r="D6" s="108"/>
      <c r="E6" s="108"/>
      <c r="F6" s="109"/>
      <c r="G6" s="109"/>
      <c r="H6" s="109"/>
      <c r="I6" s="109"/>
      <c r="J6" s="21"/>
      <c r="K6" s="21"/>
      <c r="L6" s="21"/>
      <c r="M6" s="22"/>
      <c r="O6" s="22"/>
    </row>
    <row r="7" spans="1:28" x14ac:dyDescent="0.2">
      <c r="A7" s="106"/>
      <c r="B7" s="110">
        <v>2010</v>
      </c>
      <c r="C7" s="111">
        <v>2011</v>
      </c>
      <c r="D7" s="111">
        <v>2012</v>
      </c>
      <c r="E7" s="111">
        <v>2013</v>
      </c>
      <c r="F7" s="111">
        <v>2014</v>
      </c>
      <c r="G7" s="111">
        <v>2015</v>
      </c>
      <c r="H7" s="111">
        <v>2016</v>
      </c>
      <c r="I7" s="111" t="s">
        <v>41</v>
      </c>
    </row>
    <row r="8" spans="1:28" x14ac:dyDescent="0.2">
      <c r="A8" s="106"/>
      <c r="B8" s="110"/>
      <c r="C8" s="111"/>
      <c r="D8" s="111"/>
      <c r="E8" s="111"/>
      <c r="F8" s="111"/>
      <c r="G8" s="111"/>
      <c r="H8" s="111"/>
      <c r="I8" s="111"/>
    </row>
    <row r="9" spans="1:28" x14ac:dyDescent="0.2">
      <c r="A9" s="23"/>
      <c r="B9" s="23"/>
      <c r="C9" s="23"/>
      <c r="D9" s="23"/>
      <c r="E9" s="23"/>
      <c r="O9" s="22"/>
    </row>
    <row r="10" spans="1:28" ht="12.75" customHeight="1" x14ac:dyDescent="0.2">
      <c r="A10" s="24" t="s">
        <v>42</v>
      </c>
      <c r="B10" s="25">
        <v>154419.547376</v>
      </c>
      <c r="C10" s="25">
        <v>166602.816895</v>
      </c>
      <c r="D10" s="25">
        <v>182572.53005299997</v>
      </c>
      <c r="E10" s="25">
        <v>204844.27353900002</v>
      </c>
      <c r="F10" s="25">
        <v>223929.96617199993</v>
      </c>
      <c r="G10" s="25">
        <v>245043.68966100004</v>
      </c>
      <c r="H10" s="25">
        <v>258738.97025600006</v>
      </c>
      <c r="I10" s="25">
        <v>268660.84078399994</v>
      </c>
      <c r="J10" s="17"/>
      <c r="K10" s="17"/>
      <c r="L10" s="25"/>
      <c r="M10" s="25"/>
      <c r="N10" s="17"/>
      <c r="O10" s="17"/>
      <c r="P10" s="17"/>
    </row>
    <row r="11" spans="1:28" ht="12.75" customHeight="1" x14ac:dyDescent="0.2">
      <c r="A11" s="24"/>
      <c r="B11" s="25"/>
      <c r="C11" s="25"/>
      <c r="D11" s="25"/>
      <c r="E11" s="25"/>
      <c r="F11" s="25"/>
      <c r="J11" s="26"/>
      <c r="K11" s="26"/>
      <c r="L11" s="26"/>
      <c r="M11" s="26"/>
      <c r="N11" s="26"/>
      <c r="O11" s="26"/>
      <c r="P11" s="26"/>
    </row>
    <row r="12" spans="1:28" x14ac:dyDescent="0.2">
      <c r="A12" s="14" t="s">
        <v>43</v>
      </c>
      <c r="B12" s="27">
        <v>70587.097986000008</v>
      </c>
      <c r="C12" s="27">
        <v>72112.985163999998</v>
      </c>
      <c r="D12" s="27">
        <v>74643.420740000001</v>
      </c>
      <c r="E12" s="27">
        <v>84944.670619000011</v>
      </c>
      <c r="F12" s="27">
        <v>94667.226580999995</v>
      </c>
      <c r="G12" s="27">
        <v>105106.38724500002</v>
      </c>
      <c r="H12" s="27">
        <v>114029.04358200001</v>
      </c>
      <c r="I12" s="27">
        <v>115749.09801999999</v>
      </c>
      <c r="J12" s="28"/>
      <c r="K12" s="28"/>
      <c r="L12" s="28"/>
      <c r="M12" s="28"/>
      <c r="N12" s="28"/>
      <c r="O12" s="28"/>
      <c r="P12" s="28"/>
      <c r="Q12" s="29"/>
      <c r="R12" s="29"/>
      <c r="S12" s="29"/>
      <c r="T12" s="29"/>
    </row>
    <row r="13" spans="1:28" ht="15" x14ac:dyDescent="0.25">
      <c r="A13" s="30"/>
      <c r="B13" s="31"/>
      <c r="C13" s="31"/>
      <c r="D13" s="31"/>
      <c r="E13" s="31"/>
      <c r="F13" s="28"/>
      <c r="G13" s="28"/>
      <c r="H13" s="28"/>
      <c r="I13" s="28"/>
      <c r="J13" s="21"/>
      <c r="K13" s="21"/>
      <c r="L13" s="21"/>
      <c r="M13" s="21"/>
      <c r="N13" s="21"/>
      <c r="O13" s="28"/>
      <c r="P13" s="28"/>
      <c r="Q13" s="21"/>
      <c r="R13" s="21"/>
      <c r="S13" s="21"/>
      <c r="T13" s="21"/>
      <c r="U13" s="28"/>
      <c r="V13" s="28"/>
      <c r="W13" s="28"/>
      <c r="X13" s="28"/>
      <c r="Y13" s="28"/>
      <c r="Z13" s="28"/>
      <c r="AA13" s="28"/>
      <c r="AB13" s="28"/>
    </row>
    <row r="14" spans="1:28" ht="15" x14ac:dyDescent="0.25">
      <c r="A14" s="32" t="s">
        <v>3</v>
      </c>
      <c r="B14" s="33">
        <v>40762.686733999995</v>
      </c>
      <c r="C14" s="33">
        <v>44316.151804000001</v>
      </c>
      <c r="D14" s="33">
        <v>47940.350111</v>
      </c>
      <c r="E14" s="33">
        <v>53471.659126999999</v>
      </c>
      <c r="F14" s="33">
        <v>56551.329216999999</v>
      </c>
      <c r="G14" s="33">
        <v>57918.103217000003</v>
      </c>
      <c r="H14" s="33">
        <v>61168.158113999998</v>
      </c>
      <c r="I14" s="33">
        <v>62717.483400999998</v>
      </c>
      <c r="J14" s="21"/>
      <c r="K14" s="21"/>
      <c r="L14" s="21"/>
      <c r="M14" s="21"/>
      <c r="N14" s="21"/>
      <c r="O14" s="28"/>
      <c r="P14" s="28"/>
      <c r="Q14" s="21"/>
      <c r="R14" s="21"/>
      <c r="S14" s="21"/>
      <c r="T14" s="21"/>
      <c r="U14" s="28"/>
      <c r="V14" s="28"/>
      <c r="W14" s="28"/>
      <c r="X14" s="28"/>
      <c r="Y14" s="28"/>
      <c r="Z14" s="28"/>
      <c r="AA14" s="28"/>
      <c r="AB14" s="28"/>
    </row>
    <row r="15" spans="1:28" ht="15" x14ac:dyDescent="0.25">
      <c r="A15" s="32" t="s">
        <v>1</v>
      </c>
      <c r="B15" s="33">
        <v>12446.026795</v>
      </c>
      <c r="C15" s="33">
        <v>11966.890393</v>
      </c>
      <c r="D15" s="33">
        <v>11534.286341999999</v>
      </c>
      <c r="E15" s="33">
        <v>14458.290335000002</v>
      </c>
      <c r="F15" s="33">
        <v>17601.654513999998</v>
      </c>
      <c r="G15" s="33">
        <v>20390.421179000001</v>
      </c>
      <c r="H15" s="33">
        <v>21964.986736000003</v>
      </c>
      <c r="I15" s="33">
        <v>23103.22739</v>
      </c>
      <c r="J15" s="21"/>
      <c r="K15" s="21"/>
      <c r="L15" s="21"/>
      <c r="M15" s="21"/>
      <c r="N15" s="21"/>
      <c r="O15" s="28"/>
      <c r="P15" s="28"/>
      <c r="Q15" s="21"/>
      <c r="R15" s="21"/>
      <c r="S15" s="21"/>
      <c r="T15" s="21"/>
      <c r="U15" s="28"/>
      <c r="V15" s="28"/>
      <c r="W15" s="28"/>
      <c r="X15" s="28"/>
      <c r="Y15" s="28"/>
      <c r="Z15" s="28"/>
      <c r="AA15" s="28"/>
      <c r="AB15" s="28"/>
    </row>
    <row r="16" spans="1:28" ht="15" x14ac:dyDescent="0.25">
      <c r="A16" s="32" t="s">
        <v>2</v>
      </c>
      <c r="B16" s="33">
        <v>5323.9137849999997</v>
      </c>
      <c r="C16" s="33">
        <v>2490.9747950000001</v>
      </c>
      <c r="D16" s="33">
        <v>1067.4702360000001</v>
      </c>
      <c r="E16" s="33">
        <v>1282.1807009999998</v>
      </c>
      <c r="F16" s="33">
        <v>2883.0325430000003</v>
      </c>
      <c r="G16" s="33">
        <v>8643.5499970000001</v>
      </c>
      <c r="H16" s="33">
        <v>11802.563693</v>
      </c>
      <c r="I16" s="33">
        <v>10211.680179999999</v>
      </c>
      <c r="J16" s="21"/>
      <c r="K16" s="21"/>
      <c r="L16" s="21"/>
      <c r="M16" s="21"/>
      <c r="N16" s="21"/>
      <c r="O16" s="28"/>
      <c r="P16" s="28"/>
      <c r="Q16" s="21"/>
      <c r="R16" s="21"/>
      <c r="S16" s="21"/>
      <c r="T16" s="21"/>
      <c r="U16" s="28"/>
      <c r="V16" s="28"/>
      <c r="W16" s="28"/>
      <c r="X16" s="28"/>
      <c r="Y16" s="28"/>
      <c r="Z16" s="28"/>
      <c r="AA16" s="28"/>
      <c r="AB16" s="28"/>
    </row>
    <row r="17" spans="1:28" ht="15" x14ac:dyDescent="0.25">
      <c r="A17" s="32" t="s">
        <v>46</v>
      </c>
      <c r="B17" s="33">
        <v>3652.1777140000004</v>
      </c>
      <c r="C17" s="33">
        <v>4210.825863</v>
      </c>
      <c r="D17" s="33">
        <v>4578.1680889999998</v>
      </c>
      <c r="E17" s="33">
        <v>5351.0152910000006</v>
      </c>
      <c r="F17" s="33">
        <v>5930.8129939999999</v>
      </c>
      <c r="G17" s="33">
        <v>5655.4863059999998</v>
      </c>
      <c r="H17" s="33">
        <v>6111.1599670000005</v>
      </c>
      <c r="I17" s="33">
        <v>6286.7627940000002</v>
      </c>
      <c r="J17" s="21"/>
      <c r="K17" s="21"/>
      <c r="L17" s="21"/>
      <c r="M17" s="21"/>
      <c r="N17" s="21"/>
      <c r="O17" s="28"/>
      <c r="P17" s="28"/>
      <c r="Q17" s="21"/>
      <c r="R17" s="21"/>
      <c r="S17" s="21"/>
      <c r="T17" s="21"/>
      <c r="U17" s="28"/>
      <c r="V17" s="28"/>
      <c r="W17" s="28"/>
      <c r="X17" s="28"/>
      <c r="Y17" s="28"/>
      <c r="Z17" s="28"/>
      <c r="AA17" s="28"/>
      <c r="AB17" s="28"/>
    </row>
    <row r="18" spans="1:28" ht="15" x14ac:dyDescent="0.25">
      <c r="A18" s="32" t="s">
        <v>32</v>
      </c>
      <c r="B18" s="33">
        <v>3254.0389709999999</v>
      </c>
      <c r="C18" s="33">
        <v>3404.93597</v>
      </c>
      <c r="D18" s="33">
        <v>3484.652063</v>
      </c>
      <c r="E18" s="33">
        <v>3960.365922</v>
      </c>
      <c r="F18" s="33">
        <v>4413.6604910000005</v>
      </c>
      <c r="G18" s="33">
        <v>4580.8273250000002</v>
      </c>
      <c r="H18" s="33">
        <v>4998.2656310000002</v>
      </c>
      <c r="I18" s="33">
        <v>5322.068096</v>
      </c>
      <c r="J18" s="21"/>
      <c r="K18" s="21"/>
      <c r="L18" s="21"/>
      <c r="M18" s="21"/>
      <c r="N18" s="21"/>
      <c r="O18" s="28"/>
      <c r="P18" s="28"/>
      <c r="Q18" s="21"/>
      <c r="R18" s="21"/>
      <c r="S18" s="21"/>
      <c r="T18" s="21"/>
      <c r="U18" s="28"/>
      <c r="V18" s="28"/>
      <c r="W18" s="28"/>
      <c r="X18" s="28"/>
      <c r="Y18" s="28"/>
      <c r="Z18" s="28"/>
      <c r="AA18" s="28"/>
      <c r="AB18" s="28"/>
    </row>
    <row r="19" spans="1:28" ht="15" x14ac:dyDescent="0.25">
      <c r="A19" s="32" t="s">
        <v>11</v>
      </c>
      <c r="B19" s="33">
        <v>2191.9778199999996</v>
      </c>
      <c r="C19" s="33">
        <v>2445.0830289999999</v>
      </c>
      <c r="D19" s="33">
        <v>2651.8946879999999</v>
      </c>
      <c r="E19" s="33">
        <v>2641.4244040000003</v>
      </c>
      <c r="F19" s="33">
        <v>3086.4087730000001</v>
      </c>
      <c r="G19" s="33">
        <v>3388.542778</v>
      </c>
      <c r="H19" s="33">
        <v>3447.4003950000001</v>
      </c>
      <c r="I19" s="33">
        <v>3869.589113</v>
      </c>
      <c r="J19" s="21"/>
      <c r="K19" s="21"/>
      <c r="L19" s="21"/>
      <c r="M19" s="21"/>
      <c r="N19" s="21"/>
      <c r="O19" s="28"/>
      <c r="P19" s="28"/>
      <c r="Q19" s="21"/>
      <c r="R19" s="21"/>
      <c r="S19" s="21"/>
      <c r="T19" s="21"/>
      <c r="U19" s="28"/>
      <c r="V19" s="28"/>
      <c r="W19" s="28"/>
      <c r="X19" s="28"/>
      <c r="Y19" s="28"/>
      <c r="Z19" s="28"/>
      <c r="AA19" s="28"/>
      <c r="AB19" s="28"/>
    </row>
    <row r="20" spans="1:28" ht="15" x14ac:dyDescent="0.25">
      <c r="A20" s="32" t="s">
        <v>44</v>
      </c>
      <c r="B20" s="33">
        <v>2206.1789039999999</v>
      </c>
      <c r="C20" s="33">
        <v>2456.7330259999999</v>
      </c>
      <c r="D20" s="33">
        <v>2501.0145419999999</v>
      </c>
      <c r="E20" s="33">
        <v>2757.7506579999999</v>
      </c>
      <c r="F20" s="33">
        <v>3128.5882579999998</v>
      </c>
      <c r="G20" s="33">
        <v>3331.1405010000003</v>
      </c>
      <c r="H20" s="33">
        <v>3349.0043110000001</v>
      </c>
      <c r="I20" s="33">
        <v>3056.5894190000004</v>
      </c>
      <c r="J20" s="21"/>
      <c r="K20" s="21"/>
      <c r="L20" s="21"/>
      <c r="M20" s="21"/>
      <c r="N20" s="21"/>
      <c r="O20" s="28"/>
      <c r="P20" s="28"/>
      <c r="Q20" s="21"/>
      <c r="R20" s="21"/>
      <c r="S20" s="21"/>
      <c r="T20" s="21"/>
      <c r="U20" s="28"/>
      <c r="V20" s="28"/>
      <c r="W20" s="28"/>
      <c r="X20" s="28"/>
      <c r="Y20" s="28"/>
      <c r="Z20" s="28"/>
      <c r="AA20" s="28"/>
      <c r="AB20" s="28"/>
    </row>
    <row r="21" spans="1:28" ht="15" x14ac:dyDescent="0.25">
      <c r="A21" s="32" t="s">
        <v>48</v>
      </c>
      <c r="B21" s="33">
        <v>275.12914799999999</v>
      </c>
      <c r="C21" s="33">
        <v>316.90406300000001</v>
      </c>
      <c r="D21" s="33">
        <v>393.78674699999999</v>
      </c>
      <c r="E21" s="33">
        <v>432.06862699999999</v>
      </c>
      <c r="F21" s="33">
        <v>465.76627399999995</v>
      </c>
      <c r="G21" s="33">
        <v>503.806085</v>
      </c>
      <c r="H21" s="33">
        <v>521.94772699999999</v>
      </c>
      <c r="I21" s="33">
        <v>512.863654</v>
      </c>
      <c r="J21" s="21"/>
      <c r="K21" s="21"/>
      <c r="L21" s="21"/>
      <c r="M21" s="21"/>
      <c r="N21" s="21"/>
      <c r="O21" s="28"/>
      <c r="P21" s="28"/>
      <c r="Q21" s="21"/>
      <c r="R21" s="21"/>
      <c r="S21" s="21"/>
      <c r="T21" s="21"/>
      <c r="U21" s="28"/>
      <c r="V21" s="28"/>
      <c r="W21" s="28"/>
      <c r="X21" s="28"/>
      <c r="Y21" s="28"/>
      <c r="Z21" s="28"/>
      <c r="AA21" s="28"/>
      <c r="AB21" s="28"/>
    </row>
    <row r="22" spans="1:28" ht="15" x14ac:dyDescent="0.25">
      <c r="A22" s="32" t="s">
        <v>47</v>
      </c>
      <c r="B22" s="33">
        <v>347.393913</v>
      </c>
      <c r="C22" s="33">
        <v>361.41247299999998</v>
      </c>
      <c r="D22" s="33">
        <v>330.39545500000003</v>
      </c>
      <c r="E22" s="33">
        <v>406.35688900000002</v>
      </c>
      <c r="F22" s="33">
        <v>412.432096</v>
      </c>
      <c r="G22" s="33">
        <v>494.44242800000001</v>
      </c>
      <c r="H22" s="33">
        <v>455.62766499999998</v>
      </c>
      <c r="I22" s="33">
        <v>444.18029100000001</v>
      </c>
      <c r="J22" s="21"/>
      <c r="K22" s="21"/>
      <c r="L22" s="21"/>
      <c r="M22" s="21"/>
      <c r="N22" s="21"/>
      <c r="O22" s="28"/>
      <c r="P22" s="28"/>
      <c r="Q22" s="21"/>
      <c r="R22" s="21"/>
      <c r="S22" s="21"/>
      <c r="T22" s="21"/>
      <c r="U22" s="28"/>
      <c r="V22" s="28"/>
      <c r="W22" s="28"/>
      <c r="X22" s="28"/>
      <c r="Y22" s="28"/>
      <c r="Z22" s="28"/>
      <c r="AA22" s="28"/>
      <c r="AB22" s="28"/>
    </row>
    <row r="23" spans="1:28" ht="15" x14ac:dyDescent="0.25">
      <c r="A23" s="32" t="s">
        <v>45</v>
      </c>
      <c r="B23" s="33">
        <v>127.574202</v>
      </c>
      <c r="C23" s="33">
        <v>143.07374799999999</v>
      </c>
      <c r="D23" s="33">
        <v>161.402467</v>
      </c>
      <c r="E23" s="33">
        <v>183.55866500000002</v>
      </c>
      <c r="F23" s="33">
        <v>193.54142100000001</v>
      </c>
      <c r="G23" s="33">
        <v>200.067429</v>
      </c>
      <c r="H23" s="33">
        <v>209.92934299999999</v>
      </c>
      <c r="I23" s="33">
        <v>224.653682</v>
      </c>
      <c r="J23" s="21"/>
      <c r="K23" s="21"/>
      <c r="L23" s="21"/>
      <c r="M23" s="21"/>
      <c r="N23" s="21"/>
      <c r="O23" s="28"/>
      <c r="P23" s="28"/>
      <c r="Q23" s="21"/>
      <c r="R23" s="21"/>
      <c r="S23" s="21"/>
      <c r="T23" s="21"/>
      <c r="U23" s="28"/>
      <c r="V23" s="28"/>
      <c r="W23" s="28"/>
      <c r="X23" s="28"/>
      <c r="Y23" s="28"/>
      <c r="Z23" s="28"/>
      <c r="AA23" s="28"/>
      <c r="AB23" s="28"/>
    </row>
    <row r="24" spans="1:28" ht="15" x14ac:dyDescent="0.25">
      <c r="A24" s="32"/>
      <c r="B24" s="33"/>
      <c r="C24" s="33"/>
      <c r="D24" s="33"/>
      <c r="E24" s="33"/>
      <c r="F24" s="28"/>
      <c r="G24" s="28"/>
      <c r="H24" s="28"/>
      <c r="I24" s="28"/>
      <c r="J24" s="21"/>
      <c r="K24" s="21"/>
      <c r="L24" s="21"/>
      <c r="M24" s="21"/>
      <c r="N24" s="21"/>
      <c r="O24" s="28"/>
      <c r="P24" s="28"/>
      <c r="Q24" s="21"/>
      <c r="R24" s="21"/>
      <c r="S24" s="21"/>
      <c r="T24" s="21"/>
      <c r="U24" s="28"/>
      <c r="V24" s="28"/>
      <c r="W24" s="28"/>
      <c r="X24" s="28"/>
      <c r="Y24" s="28"/>
      <c r="Z24" s="28"/>
      <c r="AA24" s="28"/>
      <c r="AB24" s="28"/>
    </row>
    <row r="25" spans="1:28" ht="15" x14ac:dyDescent="0.25">
      <c r="A25" s="24" t="s">
        <v>49</v>
      </c>
      <c r="B25" s="27">
        <v>6982.4056409999994</v>
      </c>
      <c r="C25" s="27">
        <v>8458.6348550000002</v>
      </c>
      <c r="D25" s="27">
        <v>9676.1413559999983</v>
      </c>
      <c r="E25" s="27">
        <v>10694.121497000002</v>
      </c>
      <c r="F25" s="27">
        <v>9913.117083000001</v>
      </c>
      <c r="G25" s="27">
        <v>9521.8336939999972</v>
      </c>
      <c r="H25" s="27">
        <v>9659.2815039999987</v>
      </c>
      <c r="I25" s="27">
        <v>10163.090232</v>
      </c>
      <c r="J25" s="21"/>
      <c r="K25" s="21"/>
      <c r="L25" s="21"/>
      <c r="M25" s="21"/>
      <c r="N25" s="21"/>
      <c r="O25" s="28"/>
      <c r="P25" s="28"/>
      <c r="Q25" s="21"/>
      <c r="R25" s="21"/>
      <c r="S25" s="21"/>
      <c r="T25" s="21"/>
      <c r="U25" s="28"/>
      <c r="V25" s="28"/>
      <c r="W25" s="28"/>
      <c r="X25" s="28"/>
      <c r="Y25" s="28"/>
      <c r="Z25" s="28"/>
      <c r="AA25" s="28"/>
      <c r="AB25" s="28"/>
    </row>
    <row r="26" spans="1:28" ht="15" x14ac:dyDescent="0.25">
      <c r="A26" s="32"/>
      <c r="B26" s="33"/>
      <c r="C26" s="33"/>
      <c r="D26" s="33"/>
      <c r="E26" s="33"/>
      <c r="F26" s="28"/>
      <c r="G26" s="28"/>
      <c r="H26" s="28"/>
      <c r="I26" s="28"/>
      <c r="J26" s="21"/>
      <c r="K26" s="21"/>
      <c r="L26" s="21"/>
      <c r="M26" s="21"/>
      <c r="N26" s="21"/>
      <c r="O26" s="28"/>
      <c r="P26" s="28"/>
      <c r="Q26" s="21"/>
      <c r="R26" s="21"/>
      <c r="S26" s="21"/>
      <c r="T26" s="21"/>
      <c r="U26" s="28"/>
      <c r="V26" s="28"/>
      <c r="W26" s="28"/>
      <c r="X26" s="28"/>
      <c r="Y26" s="28"/>
      <c r="Z26" s="28"/>
      <c r="AA26" s="28"/>
      <c r="AB26" s="28"/>
    </row>
    <row r="27" spans="1:28" ht="15" x14ac:dyDescent="0.25">
      <c r="A27" s="32" t="s">
        <v>8</v>
      </c>
      <c r="B27" s="33">
        <v>1833.5192320000001</v>
      </c>
      <c r="C27" s="33">
        <v>2054.9926100000002</v>
      </c>
      <c r="D27" s="33">
        <v>2363.470632</v>
      </c>
      <c r="E27" s="33">
        <v>2659.1310269999999</v>
      </c>
      <c r="F27" s="33">
        <v>2757.4059659999998</v>
      </c>
      <c r="G27" s="33">
        <v>2737.8260189999996</v>
      </c>
      <c r="H27" s="33">
        <v>3171.7370619999997</v>
      </c>
      <c r="I27" s="33">
        <v>3509.539996</v>
      </c>
      <c r="J27" s="21"/>
      <c r="K27" s="21"/>
      <c r="L27" s="21"/>
      <c r="M27" s="21"/>
      <c r="N27" s="21"/>
      <c r="O27" s="28"/>
      <c r="P27" s="28"/>
      <c r="Q27" s="21"/>
      <c r="R27" s="21"/>
      <c r="S27" s="21"/>
      <c r="T27" s="21"/>
      <c r="U27" s="28"/>
      <c r="V27" s="28"/>
      <c r="W27" s="28"/>
      <c r="X27" s="28"/>
      <c r="Y27" s="28"/>
      <c r="Z27" s="28"/>
      <c r="AA27" s="28"/>
      <c r="AB27" s="28"/>
    </row>
    <row r="28" spans="1:28" ht="15" x14ac:dyDescent="0.25">
      <c r="A28" s="32" t="s">
        <v>21</v>
      </c>
      <c r="B28" s="33">
        <v>613.77733499999999</v>
      </c>
      <c r="C28" s="33">
        <v>797.90818400000001</v>
      </c>
      <c r="D28" s="33">
        <v>877.62503700000002</v>
      </c>
      <c r="E28" s="33">
        <v>988.01090099999999</v>
      </c>
      <c r="F28" s="33">
        <v>1024.20018</v>
      </c>
      <c r="G28" s="33">
        <v>1011.017433</v>
      </c>
      <c r="H28" s="33">
        <v>1038.137657</v>
      </c>
      <c r="I28" s="33">
        <v>1053.0890730000001</v>
      </c>
      <c r="J28" s="21"/>
      <c r="K28" s="21"/>
      <c r="L28" s="21"/>
      <c r="M28" s="21"/>
      <c r="N28" s="21"/>
      <c r="O28" s="28"/>
      <c r="P28" s="28"/>
      <c r="Q28" s="21"/>
      <c r="R28" s="21"/>
      <c r="S28" s="21"/>
      <c r="T28" s="21"/>
      <c r="U28" s="28"/>
      <c r="V28" s="28"/>
      <c r="W28" s="28"/>
      <c r="X28" s="28"/>
      <c r="Y28" s="28"/>
      <c r="Z28" s="28"/>
      <c r="AA28" s="28"/>
      <c r="AB28" s="28"/>
    </row>
    <row r="29" spans="1:28" ht="15" x14ac:dyDescent="0.25">
      <c r="A29" s="32" t="s">
        <v>24</v>
      </c>
      <c r="B29" s="33">
        <v>939.10173499999996</v>
      </c>
      <c r="C29" s="33">
        <v>1160.4183170000001</v>
      </c>
      <c r="D29" s="33">
        <v>1327.6035139999999</v>
      </c>
      <c r="E29" s="33">
        <v>1444.6771880000001</v>
      </c>
      <c r="F29" s="33">
        <v>1157.4481210000001</v>
      </c>
      <c r="G29" s="33">
        <v>955.64843799999994</v>
      </c>
      <c r="H29" s="33">
        <v>801.26125000000002</v>
      </c>
      <c r="I29" s="33">
        <v>867.20501000000002</v>
      </c>
      <c r="J29" s="21"/>
      <c r="K29" s="21"/>
      <c r="L29" s="21"/>
      <c r="M29" s="21"/>
      <c r="N29" s="21"/>
      <c r="O29" s="28"/>
      <c r="P29" s="28"/>
      <c r="Q29" s="21"/>
      <c r="R29" s="21"/>
      <c r="S29" s="21"/>
      <c r="T29" s="21"/>
      <c r="U29" s="28"/>
      <c r="V29" s="28"/>
      <c r="W29" s="28"/>
      <c r="X29" s="28"/>
      <c r="Y29" s="28"/>
      <c r="Z29" s="28"/>
      <c r="AA29" s="28"/>
      <c r="AB29" s="28"/>
    </row>
    <row r="30" spans="1:28" ht="15" x14ac:dyDescent="0.25">
      <c r="A30" s="32" t="s">
        <v>33</v>
      </c>
      <c r="B30" s="33">
        <v>647.02926000000002</v>
      </c>
      <c r="C30" s="33">
        <v>682.25862100000006</v>
      </c>
      <c r="D30" s="33">
        <v>609.10846300000003</v>
      </c>
      <c r="E30" s="33">
        <v>722.11987299999998</v>
      </c>
      <c r="F30" s="33">
        <v>650.38156600000002</v>
      </c>
      <c r="G30" s="33">
        <v>693.00259699999992</v>
      </c>
      <c r="H30" s="33">
        <v>869.92496900000003</v>
      </c>
      <c r="I30" s="33">
        <v>843.778862</v>
      </c>
      <c r="J30" s="21"/>
      <c r="K30" s="21"/>
      <c r="L30" s="21"/>
      <c r="M30" s="21"/>
      <c r="N30" s="21"/>
      <c r="O30" s="28"/>
      <c r="P30" s="28"/>
      <c r="Q30" s="21"/>
      <c r="R30" s="21"/>
      <c r="S30" s="21"/>
      <c r="T30" s="21"/>
      <c r="U30" s="28"/>
      <c r="V30" s="28"/>
      <c r="W30" s="28"/>
      <c r="X30" s="28"/>
      <c r="Y30" s="28"/>
      <c r="Z30" s="28"/>
      <c r="AA30" s="28"/>
      <c r="AB30" s="28"/>
    </row>
    <row r="31" spans="1:28" ht="15" x14ac:dyDescent="0.25">
      <c r="A31" s="32" t="s">
        <v>57</v>
      </c>
      <c r="B31" s="33">
        <v>550.51758400000006</v>
      </c>
      <c r="C31" s="33">
        <v>745.21474499999999</v>
      </c>
      <c r="D31" s="33">
        <v>871.85962600000005</v>
      </c>
      <c r="E31" s="33">
        <v>920.64428699999996</v>
      </c>
      <c r="F31" s="33">
        <v>707.68261100000007</v>
      </c>
      <c r="G31" s="33">
        <v>561.37961699999994</v>
      </c>
      <c r="H31" s="33">
        <v>504.39741200000003</v>
      </c>
      <c r="I31" s="33">
        <v>560.65346599999998</v>
      </c>
      <c r="J31" s="21"/>
      <c r="K31" s="21"/>
      <c r="L31" s="21"/>
      <c r="M31" s="21"/>
      <c r="N31" s="21"/>
      <c r="O31" s="28"/>
      <c r="P31" s="28"/>
      <c r="Q31" s="21"/>
      <c r="R31" s="21"/>
      <c r="S31" s="21"/>
      <c r="T31" s="21"/>
      <c r="U31" s="28"/>
      <c r="V31" s="28"/>
      <c r="W31" s="28"/>
      <c r="X31" s="28"/>
      <c r="Y31" s="28"/>
      <c r="Z31" s="28"/>
      <c r="AA31" s="28"/>
      <c r="AB31" s="28"/>
    </row>
    <row r="32" spans="1:28" ht="15" x14ac:dyDescent="0.25">
      <c r="A32" s="32" t="s">
        <v>31</v>
      </c>
      <c r="B32" s="33">
        <v>487.33670000000001</v>
      </c>
      <c r="C32" s="33">
        <v>636.90593200000001</v>
      </c>
      <c r="D32" s="33">
        <v>769.91611899999998</v>
      </c>
      <c r="E32" s="33">
        <v>830.62355200000002</v>
      </c>
      <c r="F32" s="33">
        <v>707.15220700000009</v>
      </c>
      <c r="G32" s="33">
        <v>669.66786999999999</v>
      </c>
      <c r="H32" s="33">
        <v>561.187365</v>
      </c>
      <c r="I32" s="33">
        <v>548.33360300000004</v>
      </c>
      <c r="J32" s="21"/>
      <c r="K32" s="21"/>
      <c r="L32" s="21"/>
      <c r="M32" s="21"/>
      <c r="N32" s="21"/>
      <c r="O32" s="28"/>
      <c r="P32" s="28"/>
      <c r="Q32" s="21"/>
      <c r="R32" s="21"/>
      <c r="S32" s="21"/>
      <c r="T32" s="21"/>
      <c r="U32" s="28"/>
      <c r="V32" s="28"/>
      <c r="W32" s="28"/>
      <c r="X32" s="28"/>
      <c r="Y32" s="28"/>
      <c r="Z32" s="28"/>
      <c r="AA32" s="28"/>
      <c r="AB32" s="28"/>
    </row>
    <row r="33" spans="1:28" ht="15" x14ac:dyDescent="0.25">
      <c r="A33" s="32" t="s">
        <v>13</v>
      </c>
      <c r="B33" s="33">
        <v>415.10316</v>
      </c>
      <c r="C33" s="33">
        <v>503.39345600000001</v>
      </c>
      <c r="D33" s="33">
        <v>671.26248400000009</v>
      </c>
      <c r="E33" s="33">
        <v>749.21432700000003</v>
      </c>
      <c r="F33" s="33">
        <v>651.35841099999993</v>
      </c>
      <c r="G33" s="33">
        <v>623.15449899999999</v>
      </c>
      <c r="H33" s="33">
        <v>517.02655300000004</v>
      </c>
      <c r="I33" s="33">
        <v>534.56399999999996</v>
      </c>
      <c r="J33" s="21"/>
      <c r="K33" s="21"/>
      <c r="L33" s="21"/>
      <c r="M33" s="21"/>
      <c r="N33" s="21"/>
      <c r="O33" s="28"/>
      <c r="P33" s="28"/>
      <c r="Q33" s="21"/>
      <c r="R33" s="21"/>
      <c r="S33" s="21"/>
      <c r="T33" s="21"/>
      <c r="U33" s="28"/>
      <c r="V33" s="28"/>
      <c r="W33" s="28"/>
      <c r="X33" s="28"/>
      <c r="Y33" s="28"/>
      <c r="Z33" s="28"/>
      <c r="AA33" s="28"/>
      <c r="AB33" s="28"/>
    </row>
    <row r="34" spans="1:28" ht="15" x14ac:dyDescent="0.25">
      <c r="A34" s="32" t="s">
        <v>56</v>
      </c>
      <c r="B34" s="33">
        <v>371.22101299999997</v>
      </c>
      <c r="C34" s="33">
        <v>515.05005200000005</v>
      </c>
      <c r="D34" s="33">
        <v>642.29686399999991</v>
      </c>
      <c r="E34" s="33">
        <v>669.51197400000001</v>
      </c>
      <c r="F34" s="33">
        <v>568.54441899999995</v>
      </c>
      <c r="G34" s="33">
        <v>520.66273799999999</v>
      </c>
      <c r="H34" s="33">
        <v>461.47565600000001</v>
      </c>
      <c r="I34" s="33">
        <v>486.05037800000002</v>
      </c>
      <c r="J34" s="21"/>
      <c r="K34" s="21"/>
      <c r="L34" s="21"/>
      <c r="M34" s="21"/>
      <c r="N34" s="21"/>
      <c r="O34" s="28"/>
      <c r="P34" s="28"/>
      <c r="Q34" s="21"/>
      <c r="R34" s="21"/>
      <c r="S34" s="21"/>
      <c r="T34" s="21"/>
      <c r="U34" s="28"/>
      <c r="V34" s="28"/>
      <c r="W34" s="28"/>
      <c r="X34" s="28"/>
      <c r="Y34" s="28"/>
      <c r="Z34" s="28"/>
      <c r="AA34" s="28"/>
      <c r="AB34" s="28"/>
    </row>
    <row r="35" spans="1:28" ht="15" x14ac:dyDescent="0.25">
      <c r="A35" s="32" t="s">
        <v>58</v>
      </c>
      <c r="B35" s="33">
        <v>263.876665</v>
      </c>
      <c r="C35" s="33">
        <v>300.88151299999998</v>
      </c>
      <c r="D35" s="33">
        <v>324.466702</v>
      </c>
      <c r="E35" s="33">
        <v>366.08117499999997</v>
      </c>
      <c r="F35" s="33">
        <v>355.29882500000002</v>
      </c>
      <c r="G35" s="33">
        <v>444.59326899999996</v>
      </c>
      <c r="H35" s="33">
        <v>433.27764000000002</v>
      </c>
      <c r="I35" s="33">
        <v>453.58061099999998</v>
      </c>
      <c r="J35" s="21"/>
      <c r="K35" s="21"/>
      <c r="L35" s="21"/>
      <c r="M35" s="21"/>
      <c r="N35" s="21"/>
      <c r="O35" s="28"/>
      <c r="P35" s="28"/>
      <c r="Q35" s="21"/>
      <c r="R35" s="21"/>
      <c r="S35" s="21"/>
      <c r="T35" s="21"/>
      <c r="U35" s="28"/>
      <c r="V35" s="28"/>
      <c r="W35" s="28"/>
      <c r="X35" s="28"/>
      <c r="Y35" s="28"/>
      <c r="Z35" s="28"/>
      <c r="AA35" s="28"/>
      <c r="AB35" s="28"/>
    </row>
    <row r="36" spans="1:28" ht="15" x14ac:dyDescent="0.25">
      <c r="A36" s="32" t="s">
        <v>55</v>
      </c>
      <c r="B36" s="33">
        <v>101.307776</v>
      </c>
      <c r="C36" s="33">
        <v>120.63019100000001</v>
      </c>
      <c r="D36" s="33">
        <v>137.77674199999998</v>
      </c>
      <c r="E36" s="33">
        <v>156.972937</v>
      </c>
      <c r="F36" s="33">
        <v>178.68821499999999</v>
      </c>
      <c r="G36" s="33">
        <v>198.55787100000001</v>
      </c>
      <c r="H36" s="33">
        <v>256.28822099999996</v>
      </c>
      <c r="I36" s="33">
        <v>304.29227200000003</v>
      </c>
      <c r="J36" s="21"/>
      <c r="K36" s="21"/>
      <c r="L36" s="21"/>
      <c r="M36" s="21"/>
      <c r="N36" s="21"/>
      <c r="O36" s="28"/>
      <c r="P36" s="28"/>
      <c r="Q36" s="21"/>
      <c r="R36" s="21"/>
      <c r="S36" s="21"/>
      <c r="T36" s="21"/>
      <c r="U36" s="28"/>
      <c r="V36" s="28"/>
      <c r="W36" s="28"/>
      <c r="X36" s="28"/>
      <c r="Y36" s="28"/>
      <c r="Z36" s="28"/>
      <c r="AA36" s="28"/>
      <c r="AB36" s="28"/>
    </row>
    <row r="37" spans="1:28" ht="15" x14ac:dyDescent="0.25">
      <c r="A37" s="32" t="s">
        <v>63</v>
      </c>
      <c r="B37" s="33">
        <v>83.290403000000012</v>
      </c>
      <c r="C37" s="33">
        <v>106.09635400000001</v>
      </c>
      <c r="D37" s="33">
        <v>102.15696199999999</v>
      </c>
      <c r="E37" s="33">
        <v>101.530806</v>
      </c>
      <c r="F37" s="33">
        <v>104.459262</v>
      </c>
      <c r="G37" s="33">
        <v>136.42380799999998</v>
      </c>
      <c r="H37" s="33">
        <v>175.59523300000001</v>
      </c>
      <c r="I37" s="33">
        <v>147.42991800000001</v>
      </c>
      <c r="J37" s="21"/>
      <c r="K37" s="21"/>
      <c r="L37" s="21"/>
      <c r="M37" s="21"/>
      <c r="N37" s="21"/>
      <c r="O37" s="28"/>
      <c r="P37" s="28"/>
      <c r="Q37" s="21"/>
      <c r="R37" s="21"/>
      <c r="S37" s="21"/>
      <c r="T37" s="21"/>
      <c r="U37" s="28"/>
      <c r="V37" s="28"/>
      <c r="W37" s="28"/>
      <c r="X37" s="28"/>
      <c r="Y37" s="28"/>
      <c r="Z37" s="28"/>
      <c r="AA37" s="28"/>
      <c r="AB37" s="28"/>
    </row>
    <row r="38" spans="1:28" ht="15" x14ac:dyDescent="0.25">
      <c r="A38" s="32" t="s">
        <v>60</v>
      </c>
      <c r="B38" s="33">
        <v>109.45072599999999</v>
      </c>
      <c r="C38" s="33">
        <v>119.22292200000001</v>
      </c>
      <c r="D38" s="33">
        <v>116.70894100000001</v>
      </c>
      <c r="E38" s="33">
        <v>134.97148499999997</v>
      </c>
      <c r="F38" s="33">
        <v>170.485636</v>
      </c>
      <c r="G38" s="33">
        <v>170.92132699999999</v>
      </c>
      <c r="H38" s="33">
        <v>192.59425099999999</v>
      </c>
      <c r="I38" s="33">
        <v>145.74045699999999</v>
      </c>
      <c r="J38" s="21"/>
      <c r="K38" s="21"/>
      <c r="L38" s="21"/>
      <c r="M38" s="21"/>
      <c r="N38" s="21"/>
      <c r="O38" s="28"/>
      <c r="P38" s="28"/>
      <c r="Q38" s="21"/>
      <c r="R38" s="21"/>
      <c r="S38" s="21"/>
      <c r="T38" s="21"/>
      <c r="U38" s="28"/>
      <c r="V38" s="28"/>
      <c r="W38" s="28"/>
      <c r="X38" s="28"/>
      <c r="Y38" s="28"/>
      <c r="Z38" s="28"/>
      <c r="AA38" s="28"/>
      <c r="AB38" s="28"/>
    </row>
    <row r="39" spans="1:28" ht="15" x14ac:dyDescent="0.25">
      <c r="A39" s="32" t="s">
        <v>52</v>
      </c>
      <c r="B39" s="33">
        <v>208.755627</v>
      </c>
      <c r="C39" s="33">
        <v>270.95725900000002</v>
      </c>
      <c r="D39" s="33">
        <v>374.120293</v>
      </c>
      <c r="E39" s="33">
        <v>434.95975699999997</v>
      </c>
      <c r="F39" s="33">
        <v>358.05868099999998</v>
      </c>
      <c r="G39" s="33">
        <v>262.31101899999999</v>
      </c>
      <c r="H39" s="33">
        <v>125.161098</v>
      </c>
      <c r="I39" s="33">
        <v>138.78827799999999</v>
      </c>
      <c r="J39" s="21"/>
      <c r="K39" s="21"/>
      <c r="L39" s="21"/>
      <c r="M39" s="21"/>
      <c r="N39" s="21"/>
      <c r="O39" s="28"/>
      <c r="P39" s="28"/>
      <c r="Q39" s="21"/>
      <c r="R39" s="21"/>
      <c r="S39" s="21"/>
      <c r="T39" s="21"/>
      <c r="U39" s="28"/>
      <c r="V39" s="28"/>
      <c r="W39" s="28"/>
      <c r="X39" s="28"/>
      <c r="Y39" s="28"/>
      <c r="Z39" s="28"/>
      <c r="AA39" s="28"/>
      <c r="AB39" s="28"/>
    </row>
    <row r="40" spans="1:28" ht="15" x14ac:dyDescent="0.25">
      <c r="A40" s="32" t="s">
        <v>51</v>
      </c>
      <c r="B40" s="33">
        <v>61.457082</v>
      </c>
      <c r="C40" s="33">
        <v>71.047540999999995</v>
      </c>
      <c r="D40" s="33">
        <v>79.165293999999989</v>
      </c>
      <c r="E40" s="33">
        <v>90.092971000000006</v>
      </c>
      <c r="F40" s="33">
        <v>100.548424</v>
      </c>
      <c r="G40" s="33">
        <v>111.336861</v>
      </c>
      <c r="H40" s="33">
        <v>118.628174</v>
      </c>
      <c r="I40" s="33">
        <v>136.362435</v>
      </c>
      <c r="J40" s="21"/>
      <c r="K40" s="21"/>
      <c r="L40" s="21"/>
      <c r="M40" s="21"/>
      <c r="N40" s="21"/>
      <c r="O40" s="28"/>
      <c r="P40" s="28"/>
      <c r="Q40" s="21"/>
      <c r="R40" s="21"/>
      <c r="S40" s="21"/>
      <c r="T40" s="21"/>
      <c r="U40" s="28"/>
      <c r="V40" s="28"/>
      <c r="W40" s="28"/>
      <c r="X40" s="28"/>
      <c r="Y40" s="28"/>
      <c r="Z40" s="28"/>
      <c r="AA40" s="28"/>
      <c r="AB40" s="28"/>
    </row>
    <row r="41" spans="1:28" ht="15" x14ac:dyDescent="0.25">
      <c r="A41" s="32" t="s">
        <v>50</v>
      </c>
      <c r="B41" s="33">
        <v>84.407730999999998</v>
      </c>
      <c r="C41" s="33">
        <v>89.131201000000004</v>
      </c>
      <c r="D41" s="33">
        <v>97.104848000000004</v>
      </c>
      <c r="E41" s="33">
        <v>109.42537200000001</v>
      </c>
      <c r="F41" s="33">
        <v>114.174098</v>
      </c>
      <c r="G41" s="33">
        <v>116.67365700000001</v>
      </c>
      <c r="H41" s="33">
        <v>119.17317299999999</v>
      </c>
      <c r="I41" s="33">
        <v>120.621546</v>
      </c>
      <c r="J41" s="21"/>
      <c r="K41" s="21"/>
      <c r="L41" s="21"/>
      <c r="M41" s="21"/>
      <c r="N41" s="21"/>
      <c r="O41" s="28"/>
      <c r="P41" s="28"/>
      <c r="Q41" s="21"/>
      <c r="R41" s="21"/>
      <c r="S41" s="21"/>
      <c r="T41" s="21"/>
      <c r="U41" s="28"/>
      <c r="V41" s="28"/>
      <c r="W41" s="28"/>
      <c r="X41" s="28"/>
      <c r="Y41" s="28"/>
      <c r="Z41" s="28"/>
      <c r="AA41" s="28"/>
      <c r="AB41" s="28"/>
    </row>
    <row r="42" spans="1:28" ht="15" x14ac:dyDescent="0.25">
      <c r="A42" s="32" t="s">
        <v>53</v>
      </c>
      <c r="B42" s="33">
        <v>44.525569000000004</v>
      </c>
      <c r="C42" s="33">
        <v>58.546612000000003</v>
      </c>
      <c r="D42" s="33">
        <v>54.150801000000001</v>
      </c>
      <c r="E42" s="33">
        <v>63.629418000000001</v>
      </c>
      <c r="F42" s="33">
        <v>69.639377999999994</v>
      </c>
      <c r="G42" s="33">
        <v>74.096857</v>
      </c>
      <c r="H42" s="33">
        <v>85.573533999999995</v>
      </c>
      <c r="I42" s="33">
        <v>89.727743000000004</v>
      </c>
      <c r="J42" s="21"/>
      <c r="K42" s="21"/>
      <c r="L42" s="21"/>
      <c r="M42" s="21"/>
      <c r="N42" s="21"/>
      <c r="O42" s="28"/>
      <c r="P42" s="28"/>
      <c r="Q42" s="21"/>
      <c r="R42" s="21"/>
      <c r="S42" s="21"/>
      <c r="T42" s="21"/>
      <c r="U42" s="28"/>
      <c r="V42" s="28"/>
      <c r="W42" s="28"/>
      <c r="X42" s="28"/>
      <c r="Y42" s="28"/>
      <c r="Z42" s="28"/>
      <c r="AA42" s="28"/>
      <c r="AB42" s="28"/>
    </row>
    <row r="43" spans="1:28" ht="15" x14ac:dyDescent="0.25">
      <c r="A43" s="32" t="s">
        <v>54</v>
      </c>
      <c r="B43" s="33">
        <v>70.003011000000001</v>
      </c>
      <c r="C43" s="33">
        <v>107.33378900000001</v>
      </c>
      <c r="D43" s="33">
        <v>125.62766000000001</v>
      </c>
      <c r="E43" s="33">
        <v>108.300584</v>
      </c>
      <c r="F43" s="33">
        <v>96.107776000000001</v>
      </c>
      <c r="G43" s="33">
        <v>85.918565000000001</v>
      </c>
      <c r="H43" s="33">
        <v>74.859046000000006</v>
      </c>
      <c r="I43" s="33">
        <v>77.997484</v>
      </c>
      <c r="J43" s="21"/>
      <c r="K43" s="21"/>
      <c r="L43" s="21"/>
      <c r="M43" s="21"/>
      <c r="N43" s="21"/>
      <c r="O43" s="28"/>
      <c r="P43" s="28"/>
      <c r="Q43" s="21"/>
      <c r="R43" s="21"/>
      <c r="S43" s="21"/>
      <c r="T43" s="21"/>
      <c r="U43" s="28"/>
      <c r="V43" s="28"/>
      <c r="W43" s="28"/>
      <c r="X43" s="28"/>
      <c r="Y43" s="28"/>
      <c r="Z43" s="28"/>
      <c r="AA43" s="28"/>
      <c r="AB43" s="28"/>
    </row>
    <row r="44" spans="1:28" ht="15" x14ac:dyDescent="0.25">
      <c r="A44" s="32" t="s">
        <v>59</v>
      </c>
      <c r="B44" s="33">
        <v>42.811653</v>
      </c>
      <c r="C44" s="33">
        <v>50.349078999999996</v>
      </c>
      <c r="D44" s="33">
        <v>62.075662999999999</v>
      </c>
      <c r="E44" s="33">
        <v>70.57988499999999</v>
      </c>
      <c r="F44" s="33">
        <v>59.517184</v>
      </c>
      <c r="G44" s="33">
        <v>58.238870999999996</v>
      </c>
      <c r="H44" s="33">
        <v>60.788913999999998</v>
      </c>
      <c r="I44" s="33">
        <v>53.907889000000004</v>
      </c>
      <c r="J44" s="21"/>
      <c r="K44" s="21"/>
      <c r="L44" s="21"/>
      <c r="M44" s="21"/>
      <c r="N44" s="21"/>
      <c r="O44" s="28"/>
      <c r="P44" s="28"/>
      <c r="Q44" s="21"/>
      <c r="R44" s="21"/>
      <c r="S44" s="21"/>
      <c r="T44" s="21"/>
      <c r="U44" s="28"/>
      <c r="V44" s="28"/>
      <c r="W44" s="28"/>
      <c r="X44" s="28"/>
      <c r="Y44" s="28"/>
      <c r="Z44" s="28"/>
      <c r="AA44" s="28"/>
      <c r="AB44" s="28"/>
    </row>
    <row r="45" spans="1:28" ht="15" x14ac:dyDescent="0.25">
      <c r="A45" s="32" t="s">
        <v>61</v>
      </c>
      <c r="B45" s="33">
        <v>30.839937999999997</v>
      </c>
      <c r="C45" s="33">
        <v>41.448440999999995</v>
      </c>
      <c r="D45" s="33">
        <v>39.577063000000003</v>
      </c>
      <c r="E45" s="33">
        <v>40.591097000000005</v>
      </c>
      <c r="F45" s="33">
        <v>46.598441000000001</v>
      </c>
      <c r="G45" s="33">
        <v>50.58323</v>
      </c>
      <c r="H45" s="33">
        <v>52.746811000000001</v>
      </c>
      <c r="I45" s="33">
        <v>51.383838000000004</v>
      </c>
      <c r="J45" s="21"/>
      <c r="K45" s="21"/>
      <c r="L45" s="21"/>
      <c r="M45" s="21"/>
      <c r="N45" s="21"/>
      <c r="O45" s="28"/>
      <c r="P45" s="28"/>
      <c r="Q45" s="21"/>
      <c r="R45" s="21"/>
      <c r="S45" s="21"/>
      <c r="T45" s="21"/>
      <c r="U45" s="28"/>
      <c r="V45" s="28"/>
      <c r="W45" s="28"/>
      <c r="X45" s="28"/>
      <c r="Y45" s="28"/>
      <c r="Z45" s="28"/>
      <c r="AA45" s="28"/>
      <c r="AB45" s="28"/>
    </row>
    <row r="46" spans="1:28" ht="15" x14ac:dyDescent="0.25">
      <c r="A46" s="32" t="s">
        <v>62</v>
      </c>
      <c r="B46" s="33">
        <v>24.073440999999999</v>
      </c>
      <c r="C46" s="33">
        <v>26.848036</v>
      </c>
      <c r="D46" s="33">
        <v>30.067648000000002</v>
      </c>
      <c r="E46" s="33">
        <v>33.052880999999999</v>
      </c>
      <c r="F46" s="33">
        <v>35.367682000000002</v>
      </c>
      <c r="G46" s="33">
        <v>39.819147999999998</v>
      </c>
      <c r="H46" s="33">
        <v>39.447485</v>
      </c>
      <c r="I46" s="33">
        <v>40.043373000000003</v>
      </c>
      <c r="J46" s="21"/>
      <c r="K46" s="21"/>
      <c r="L46" s="21"/>
      <c r="M46" s="21"/>
      <c r="N46" s="21"/>
      <c r="O46" s="28"/>
      <c r="P46" s="28"/>
      <c r="Q46" s="21"/>
      <c r="R46" s="21"/>
      <c r="S46" s="21"/>
      <c r="T46" s="21"/>
      <c r="U46" s="28"/>
      <c r="V46" s="28"/>
      <c r="W46" s="28"/>
      <c r="X46" s="28"/>
      <c r="Y46" s="28"/>
      <c r="Z46" s="28"/>
      <c r="AA46" s="28"/>
      <c r="AB46" s="28"/>
    </row>
    <row r="47" spans="1:28" ht="15" x14ac:dyDescent="0.25">
      <c r="A47" s="32"/>
      <c r="B47" s="33"/>
      <c r="C47" s="33"/>
      <c r="D47" s="33"/>
      <c r="E47" s="33"/>
      <c r="F47" s="28"/>
      <c r="G47" s="28"/>
      <c r="H47" s="28"/>
      <c r="I47" s="28"/>
      <c r="J47" s="21"/>
      <c r="K47" s="21"/>
      <c r="L47" s="21"/>
      <c r="M47" s="21"/>
      <c r="N47" s="21"/>
      <c r="O47" s="28"/>
      <c r="P47" s="28"/>
      <c r="Q47" s="21"/>
      <c r="R47" s="21"/>
      <c r="S47" s="21"/>
      <c r="T47" s="21"/>
      <c r="U47" s="28"/>
      <c r="V47" s="28"/>
      <c r="W47" s="28"/>
      <c r="X47" s="28"/>
      <c r="Y47" s="28"/>
      <c r="Z47" s="28"/>
      <c r="AA47" s="28"/>
      <c r="AB47" s="28"/>
    </row>
    <row r="48" spans="1:28" ht="15" x14ac:dyDescent="0.25">
      <c r="A48" s="24" t="s">
        <v>64</v>
      </c>
      <c r="B48" s="25">
        <v>4851.3924320000015</v>
      </c>
      <c r="C48" s="25">
        <v>5417.7324640000006</v>
      </c>
      <c r="D48" s="25">
        <v>6349.941393000001</v>
      </c>
      <c r="E48" s="25">
        <v>7643.6706130000011</v>
      </c>
      <c r="F48" s="25">
        <v>8036.9141419999987</v>
      </c>
      <c r="G48" s="25">
        <v>8570.1087160000006</v>
      </c>
      <c r="H48" s="25">
        <v>9261.7281540000004</v>
      </c>
      <c r="I48" s="25">
        <v>8984.5860279999997</v>
      </c>
      <c r="J48" s="21"/>
      <c r="K48" s="21"/>
      <c r="L48" s="21"/>
      <c r="M48" s="21"/>
      <c r="N48" s="21"/>
      <c r="O48" s="28"/>
      <c r="P48" s="28"/>
      <c r="Q48" s="21"/>
      <c r="R48" s="21"/>
      <c r="S48" s="21"/>
      <c r="T48" s="21"/>
      <c r="U48" s="28"/>
      <c r="V48" s="28"/>
      <c r="W48" s="28"/>
      <c r="X48" s="28"/>
      <c r="Y48" s="28"/>
      <c r="Z48" s="28"/>
      <c r="AA48" s="28"/>
      <c r="AB48" s="28"/>
    </row>
    <row r="49" spans="1:28" ht="15" x14ac:dyDescent="0.25">
      <c r="A49" s="32"/>
      <c r="B49" s="33"/>
      <c r="C49" s="33"/>
      <c r="D49" s="33"/>
      <c r="E49" s="33"/>
      <c r="F49" s="28"/>
      <c r="G49" s="28"/>
      <c r="H49" s="28"/>
      <c r="I49" s="28"/>
      <c r="J49" s="21"/>
      <c r="K49" s="21"/>
      <c r="L49" s="21"/>
      <c r="M49" s="21"/>
      <c r="N49" s="21"/>
      <c r="O49" s="28"/>
      <c r="P49" s="28"/>
      <c r="Q49" s="21"/>
      <c r="R49" s="21"/>
      <c r="S49" s="21"/>
      <c r="T49" s="21"/>
      <c r="U49" s="28"/>
      <c r="V49" s="28"/>
      <c r="W49" s="28"/>
      <c r="X49" s="28"/>
      <c r="Y49" s="28"/>
      <c r="Z49" s="28"/>
      <c r="AA49" s="28"/>
      <c r="AB49" s="28"/>
    </row>
    <row r="50" spans="1:28" ht="15" x14ac:dyDescent="0.25">
      <c r="A50" s="32" t="s">
        <v>27</v>
      </c>
      <c r="B50" s="33">
        <v>1088.685694</v>
      </c>
      <c r="C50" s="33">
        <v>1222.0236470000002</v>
      </c>
      <c r="D50" s="33">
        <v>1357.082523</v>
      </c>
      <c r="E50" s="33">
        <v>1643.5023659999999</v>
      </c>
      <c r="F50" s="33">
        <v>1766.3778729999999</v>
      </c>
      <c r="G50" s="33">
        <v>1881.133865</v>
      </c>
      <c r="H50" s="33">
        <v>2094.9700440000001</v>
      </c>
      <c r="I50" s="33">
        <v>2094.6114929999999</v>
      </c>
      <c r="J50" s="21"/>
      <c r="K50" s="21"/>
      <c r="L50" s="21"/>
      <c r="M50" s="21"/>
      <c r="N50" s="21"/>
      <c r="O50" s="28"/>
      <c r="P50" s="28"/>
      <c r="Q50" s="21"/>
      <c r="R50" s="21"/>
      <c r="S50" s="21"/>
      <c r="T50" s="21"/>
      <c r="U50" s="28"/>
      <c r="V50" s="28"/>
      <c r="W50" s="28"/>
      <c r="X50" s="28"/>
      <c r="Y50" s="28"/>
      <c r="Z50" s="28"/>
      <c r="AA50" s="28"/>
      <c r="AB50" s="28"/>
    </row>
    <row r="51" spans="1:28" ht="15" x14ac:dyDescent="0.25">
      <c r="A51" s="32" t="s">
        <v>16</v>
      </c>
      <c r="B51" s="33">
        <v>507.28422399999999</v>
      </c>
      <c r="C51" s="33">
        <v>585.68220599999995</v>
      </c>
      <c r="D51" s="33">
        <v>653.09893</v>
      </c>
      <c r="E51" s="33">
        <v>776.42255599999999</v>
      </c>
      <c r="F51" s="33">
        <v>809.36533499999996</v>
      </c>
      <c r="G51" s="33">
        <v>861.52473299999997</v>
      </c>
      <c r="H51" s="33">
        <v>913.40349399999991</v>
      </c>
      <c r="I51" s="33">
        <v>934.53022999999996</v>
      </c>
      <c r="J51" s="21"/>
      <c r="K51" s="21"/>
      <c r="L51" s="21"/>
      <c r="M51" s="21"/>
      <c r="N51" s="21"/>
      <c r="O51" s="28"/>
      <c r="P51" s="28"/>
      <c r="Q51" s="21"/>
      <c r="R51" s="21"/>
      <c r="S51" s="21"/>
      <c r="T51" s="21"/>
      <c r="U51" s="28"/>
      <c r="V51" s="28"/>
      <c r="W51" s="28"/>
      <c r="X51" s="28"/>
      <c r="Y51" s="28"/>
      <c r="Z51" s="28"/>
      <c r="AA51" s="28"/>
      <c r="AB51" s="28"/>
    </row>
    <row r="52" spans="1:28" ht="15" x14ac:dyDescent="0.25">
      <c r="A52" s="32" t="s">
        <v>26</v>
      </c>
      <c r="B52" s="33">
        <v>438.78383200000002</v>
      </c>
      <c r="C52" s="33">
        <v>480.60389099999998</v>
      </c>
      <c r="D52" s="33">
        <v>517.74100999999996</v>
      </c>
      <c r="E52" s="33">
        <v>585.013868</v>
      </c>
      <c r="F52" s="33">
        <v>647.28539000000001</v>
      </c>
      <c r="G52" s="33">
        <v>690.45845400000007</v>
      </c>
      <c r="H52" s="33">
        <v>755.89664399999992</v>
      </c>
      <c r="I52" s="33">
        <v>783.605907</v>
      </c>
      <c r="J52" s="21"/>
      <c r="K52" s="21"/>
      <c r="L52" s="21"/>
      <c r="M52" s="21"/>
      <c r="N52" s="21"/>
      <c r="O52" s="28"/>
      <c r="P52" s="28"/>
      <c r="Q52" s="21"/>
      <c r="R52" s="21"/>
      <c r="S52" s="21"/>
      <c r="T52" s="21"/>
      <c r="U52" s="28"/>
      <c r="V52" s="28"/>
      <c r="W52" s="28"/>
      <c r="X52" s="28"/>
      <c r="Y52" s="28"/>
      <c r="Z52" s="28"/>
      <c r="AA52" s="28"/>
      <c r="AB52" s="28"/>
    </row>
    <row r="53" spans="1:28" ht="15" x14ac:dyDescent="0.25">
      <c r="A53" s="32" t="s">
        <v>10</v>
      </c>
      <c r="B53" s="33">
        <v>247.56529800000001</v>
      </c>
      <c r="C53" s="33">
        <v>292.25213299999996</v>
      </c>
      <c r="D53" s="33">
        <v>323.94841600000001</v>
      </c>
      <c r="E53" s="33">
        <v>387.81181699999996</v>
      </c>
      <c r="F53" s="33">
        <v>429.67346800000001</v>
      </c>
      <c r="G53" s="33">
        <v>450.44553499999995</v>
      </c>
      <c r="H53" s="33">
        <v>526.80091299999992</v>
      </c>
      <c r="I53" s="33">
        <v>494.15033</v>
      </c>
      <c r="J53" s="21"/>
      <c r="K53" s="21"/>
      <c r="L53" s="21"/>
      <c r="M53" s="21"/>
      <c r="N53" s="21"/>
      <c r="O53" s="28"/>
      <c r="P53" s="28"/>
      <c r="Q53" s="21"/>
      <c r="R53" s="21"/>
      <c r="S53" s="21"/>
      <c r="T53" s="21"/>
      <c r="U53" s="28"/>
      <c r="V53" s="28"/>
      <c r="W53" s="28"/>
      <c r="X53" s="28"/>
      <c r="Y53" s="28"/>
      <c r="Z53" s="28"/>
      <c r="AA53" s="28"/>
      <c r="AB53" s="28"/>
    </row>
    <row r="54" spans="1:28" ht="15" x14ac:dyDescent="0.25">
      <c r="A54" s="32" t="s">
        <v>12</v>
      </c>
      <c r="B54" s="33">
        <v>145.48039399999999</v>
      </c>
      <c r="C54" s="33">
        <v>169.521412</v>
      </c>
      <c r="D54" s="33">
        <v>199.97775099999998</v>
      </c>
      <c r="E54" s="33">
        <v>233.43194</v>
      </c>
      <c r="F54" s="33">
        <v>278.30701199999999</v>
      </c>
      <c r="G54" s="33">
        <v>331.79521099999999</v>
      </c>
      <c r="H54" s="33">
        <v>365.96447600000005</v>
      </c>
      <c r="I54" s="33">
        <v>371.83972399999999</v>
      </c>
      <c r="J54" s="21"/>
      <c r="K54" s="21"/>
      <c r="L54" s="21"/>
      <c r="M54" s="21"/>
      <c r="N54" s="21"/>
      <c r="O54" s="28"/>
      <c r="P54" s="28"/>
      <c r="Q54" s="21"/>
      <c r="R54" s="21"/>
      <c r="S54" s="21"/>
      <c r="T54" s="21"/>
      <c r="U54" s="28"/>
      <c r="V54" s="28"/>
      <c r="W54" s="28"/>
      <c r="X54" s="28"/>
      <c r="Y54" s="28"/>
      <c r="Z54" s="28"/>
      <c r="AA54" s="28"/>
      <c r="AB54" s="28"/>
    </row>
    <row r="55" spans="1:28" ht="15" x14ac:dyDescent="0.25">
      <c r="A55" s="32" t="s">
        <v>9</v>
      </c>
      <c r="B55" s="33">
        <v>183.45402200000001</v>
      </c>
      <c r="C55" s="33">
        <v>208.98402900000002</v>
      </c>
      <c r="D55" s="33">
        <v>231.597194</v>
      </c>
      <c r="E55" s="33">
        <v>268.10036600000001</v>
      </c>
      <c r="F55" s="33">
        <v>294.23740999999995</v>
      </c>
      <c r="G55" s="33">
        <v>315.35340399999995</v>
      </c>
      <c r="H55" s="33">
        <v>339.73664000000002</v>
      </c>
      <c r="I55" s="33">
        <v>338.78415899999999</v>
      </c>
      <c r="J55" s="21"/>
      <c r="K55" s="21"/>
      <c r="L55" s="21"/>
      <c r="M55" s="21"/>
      <c r="N55" s="21"/>
      <c r="O55" s="28"/>
      <c r="P55" s="28"/>
      <c r="Q55" s="21"/>
      <c r="R55" s="21"/>
      <c r="S55" s="21"/>
      <c r="T55" s="21"/>
      <c r="U55" s="28"/>
      <c r="V55" s="28"/>
      <c r="W55" s="28"/>
      <c r="X55" s="28"/>
      <c r="Y55" s="28"/>
      <c r="Z55" s="28"/>
      <c r="AA55" s="28"/>
      <c r="AB55" s="28"/>
    </row>
    <row r="56" spans="1:28" ht="15" x14ac:dyDescent="0.25">
      <c r="A56" s="32" t="s">
        <v>76</v>
      </c>
      <c r="B56" s="33">
        <v>197.61414400000001</v>
      </c>
      <c r="C56" s="33">
        <v>205.65012899999999</v>
      </c>
      <c r="D56" s="33">
        <v>494.916901</v>
      </c>
      <c r="E56" s="33">
        <v>754.1645870000001</v>
      </c>
      <c r="F56" s="33">
        <v>547.23872199999994</v>
      </c>
      <c r="G56" s="33">
        <v>430.959565</v>
      </c>
      <c r="H56" s="33">
        <v>403.95557400000001</v>
      </c>
      <c r="I56" s="33">
        <v>333.58561900000001</v>
      </c>
      <c r="J56" s="21"/>
      <c r="K56" s="21"/>
      <c r="L56" s="21"/>
      <c r="M56" s="21"/>
      <c r="N56" s="21"/>
      <c r="O56" s="28"/>
      <c r="P56" s="28"/>
      <c r="Q56" s="21"/>
      <c r="R56" s="21"/>
      <c r="S56" s="21"/>
      <c r="T56" s="21"/>
      <c r="U56" s="28"/>
      <c r="V56" s="28"/>
      <c r="W56" s="28"/>
      <c r="X56" s="28"/>
      <c r="Y56" s="28"/>
      <c r="Z56" s="28"/>
      <c r="AA56" s="28"/>
      <c r="AB56" s="28"/>
    </row>
    <row r="57" spans="1:28" ht="15" x14ac:dyDescent="0.25">
      <c r="A57" s="32" t="s">
        <v>72</v>
      </c>
      <c r="B57" s="33">
        <v>135.65966500000002</v>
      </c>
      <c r="C57" s="33">
        <v>164.19635099999999</v>
      </c>
      <c r="D57" s="33">
        <v>193.47736900000001</v>
      </c>
      <c r="E57" s="33">
        <v>261.021501</v>
      </c>
      <c r="F57" s="33">
        <v>272.91654999999997</v>
      </c>
      <c r="G57" s="33">
        <v>292.83037999999999</v>
      </c>
      <c r="H57" s="33">
        <v>305.89189699999997</v>
      </c>
      <c r="I57" s="33">
        <v>313.00079399999998</v>
      </c>
      <c r="J57" s="21"/>
      <c r="K57" s="21"/>
      <c r="L57" s="21"/>
      <c r="M57" s="21"/>
      <c r="N57" s="21"/>
      <c r="O57" s="28"/>
      <c r="P57" s="28"/>
      <c r="Q57" s="21"/>
      <c r="R57" s="21"/>
      <c r="S57" s="21"/>
      <c r="T57" s="21"/>
      <c r="U57" s="28"/>
      <c r="V57" s="28"/>
      <c r="W57" s="28"/>
      <c r="X57" s="28"/>
      <c r="Y57" s="28"/>
      <c r="Z57" s="28"/>
      <c r="AA57" s="28"/>
      <c r="AB57" s="28"/>
    </row>
    <row r="58" spans="1:28" ht="15" x14ac:dyDescent="0.25">
      <c r="A58" s="32" t="s">
        <v>79</v>
      </c>
      <c r="B58" s="33">
        <v>154.39157299999999</v>
      </c>
      <c r="C58" s="33">
        <v>165.60870300000002</v>
      </c>
      <c r="D58" s="33">
        <v>202.80587299999999</v>
      </c>
      <c r="E58" s="33">
        <v>227.47458499999999</v>
      </c>
      <c r="F58" s="33">
        <v>227.819773</v>
      </c>
      <c r="G58" s="33">
        <v>239.88397499999999</v>
      </c>
      <c r="H58" s="33">
        <v>246.16909700000002</v>
      </c>
      <c r="I58" s="33">
        <v>259.63665700000001</v>
      </c>
      <c r="J58" s="21"/>
      <c r="K58" s="21"/>
      <c r="L58" s="21"/>
      <c r="M58" s="21"/>
      <c r="N58" s="21"/>
      <c r="O58" s="28"/>
      <c r="P58" s="28"/>
      <c r="Q58" s="21"/>
      <c r="R58" s="21"/>
      <c r="S58" s="21"/>
      <c r="T58" s="21"/>
      <c r="U58" s="28"/>
      <c r="V58" s="28"/>
      <c r="W58" s="28"/>
      <c r="X58" s="28"/>
      <c r="Y58" s="28"/>
      <c r="Z58" s="28"/>
      <c r="AA58" s="28"/>
      <c r="AB58" s="28"/>
    </row>
    <row r="59" spans="1:28" ht="15" x14ac:dyDescent="0.25">
      <c r="A59" s="32" t="s">
        <v>22</v>
      </c>
      <c r="B59" s="33">
        <v>158.541999</v>
      </c>
      <c r="C59" s="33">
        <v>168.74362200000002</v>
      </c>
      <c r="D59" s="33">
        <v>192.80343199999999</v>
      </c>
      <c r="E59" s="33">
        <v>219.883242</v>
      </c>
      <c r="F59" s="33">
        <v>247.05066699999998</v>
      </c>
      <c r="G59" s="33">
        <v>263.97035800000003</v>
      </c>
      <c r="H59" s="33">
        <v>273.21614199999999</v>
      </c>
      <c r="I59" s="33">
        <v>258.68582000000004</v>
      </c>
      <c r="J59" s="21"/>
      <c r="K59" s="21"/>
      <c r="L59" s="21"/>
      <c r="M59" s="21"/>
      <c r="N59" s="21"/>
      <c r="O59" s="28"/>
      <c r="P59" s="28"/>
      <c r="Q59" s="21"/>
      <c r="R59" s="21"/>
      <c r="S59" s="21"/>
      <c r="T59" s="21"/>
      <c r="U59" s="28"/>
      <c r="V59" s="28"/>
      <c r="W59" s="28"/>
      <c r="X59" s="28"/>
      <c r="Y59" s="28"/>
      <c r="Z59" s="28"/>
      <c r="AA59" s="28"/>
      <c r="AB59" s="28"/>
    </row>
    <row r="60" spans="1:28" ht="15" x14ac:dyDescent="0.25">
      <c r="A60" s="32" t="s">
        <v>75</v>
      </c>
      <c r="B60" s="33">
        <v>135.63132400000001</v>
      </c>
      <c r="C60" s="33">
        <v>136.444759</v>
      </c>
      <c r="D60" s="33">
        <v>147.938659</v>
      </c>
      <c r="E60" s="33">
        <v>165.81486100000001</v>
      </c>
      <c r="F60" s="33">
        <v>177.106977</v>
      </c>
      <c r="G60" s="33">
        <v>217.34756099999998</v>
      </c>
      <c r="H60" s="33">
        <v>230.17233199999998</v>
      </c>
      <c r="I60" s="33">
        <v>216.09611799999999</v>
      </c>
      <c r="J60" s="21"/>
      <c r="K60" s="21"/>
      <c r="L60" s="21"/>
      <c r="M60" s="21"/>
      <c r="N60" s="21"/>
      <c r="O60" s="28"/>
      <c r="P60" s="28"/>
      <c r="Q60" s="21"/>
      <c r="R60" s="21"/>
      <c r="S60" s="21"/>
      <c r="T60" s="21"/>
      <c r="U60" s="28"/>
      <c r="V60" s="28"/>
      <c r="W60" s="28"/>
      <c r="X60" s="28"/>
      <c r="Y60" s="28"/>
      <c r="Z60" s="28"/>
      <c r="AA60" s="28"/>
      <c r="AB60" s="28"/>
    </row>
    <row r="61" spans="1:28" ht="15" x14ac:dyDescent="0.25">
      <c r="A61" s="32" t="s">
        <v>23</v>
      </c>
      <c r="B61" s="33">
        <v>113.35046700000001</v>
      </c>
      <c r="C61" s="33">
        <v>120.82003</v>
      </c>
      <c r="D61" s="33">
        <v>128.19578300000001</v>
      </c>
      <c r="E61" s="33">
        <v>150.33799299999998</v>
      </c>
      <c r="F61" s="33">
        <v>163.63492000000002</v>
      </c>
      <c r="G61" s="33">
        <v>183.01514600000002</v>
      </c>
      <c r="H61" s="33">
        <v>211.684269</v>
      </c>
      <c r="I61" s="33">
        <v>201.064639</v>
      </c>
      <c r="J61" s="21"/>
      <c r="K61" s="21"/>
      <c r="L61" s="21"/>
      <c r="M61" s="21"/>
      <c r="N61" s="21"/>
      <c r="O61" s="28"/>
      <c r="P61" s="28"/>
      <c r="Q61" s="21"/>
      <c r="R61" s="21"/>
      <c r="S61" s="21"/>
      <c r="T61" s="21"/>
      <c r="U61" s="28"/>
      <c r="V61" s="28"/>
      <c r="W61" s="28"/>
      <c r="X61" s="28"/>
      <c r="Y61" s="28"/>
      <c r="Z61" s="28"/>
      <c r="AA61" s="28"/>
      <c r="AB61" s="28"/>
    </row>
    <row r="62" spans="1:28" ht="15" x14ac:dyDescent="0.25">
      <c r="A62" s="32" t="s">
        <v>71</v>
      </c>
      <c r="B62" s="33">
        <v>101.471891</v>
      </c>
      <c r="C62" s="33">
        <v>115.104833</v>
      </c>
      <c r="D62" s="33">
        <v>129.64840100000001</v>
      </c>
      <c r="E62" s="33">
        <v>149.50812599999998</v>
      </c>
      <c r="F62" s="33">
        <v>161.34374800000001</v>
      </c>
      <c r="G62" s="33">
        <v>229.346665</v>
      </c>
      <c r="H62" s="33">
        <v>279.78372899999999</v>
      </c>
      <c r="I62" s="33">
        <v>193.23881499999999</v>
      </c>
      <c r="J62" s="21"/>
      <c r="K62" s="21"/>
      <c r="L62" s="21"/>
      <c r="M62" s="21"/>
      <c r="N62" s="21"/>
      <c r="O62" s="28"/>
      <c r="P62" s="28"/>
      <c r="Q62" s="21"/>
      <c r="R62" s="21"/>
      <c r="S62" s="21"/>
      <c r="T62" s="21"/>
      <c r="U62" s="28"/>
      <c r="V62" s="28"/>
      <c r="W62" s="28"/>
      <c r="X62" s="28"/>
      <c r="Y62" s="28"/>
      <c r="Z62" s="28"/>
      <c r="AA62" s="28"/>
      <c r="AB62" s="28"/>
    </row>
    <row r="63" spans="1:28" ht="15" x14ac:dyDescent="0.25">
      <c r="A63" s="32" t="s">
        <v>29</v>
      </c>
      <c r="B63" s="33">
        <v>103.573993</v>
      </c>
      <c r="C63" s="33">
        <v>116.666871</v>
      </c>
      <c r="D63" s="33">
        <v>125.657325</v>
      </c>
      <c r="E63" s="33">
        <v>142.58178799999999</v>
      </c>
      <c r="F63" s="33">
        <v>163.85917600000002</v>
      </c>
      <c r="G63" s="33">
        <v>172.66769399999998</v>
      </c>
      <c r="H63" s="33">
        <v>185.39821799999999</v>
      </c>
      <c r="I63" s="33">
        <v>180.19578300000001</v>
      </c>
      <c r="J63" s="21"/>
      <c r="K63" s="21"/>
      <c r="L63" s="21"/>
      <c r="M63" s="21"/>
      <c r="N63" s="21"/>
      <c r="O63" s="28"/>
      <c r="P63" s="28"/>
      <c r="Q63" s="21"/>
      <c r="R63" s="21"/>
      <c r="S63" s="21"/>
      <c r="T63" s="21"/>
      <c r="U63" s="28"/>
      <c r="V63" s="28"/>
      <c r="W63" s="28"/>
      <c r="X63" s="28"/>
      <c r="Y63" s="28"/>
      <c r="Z63" s="28"/>
      <c r="AA63" s="28"/>
      <c r="AB63" s="28"/>
    </row>
    <row r="64" spans="1:28" ht="15" x14ac:dyDescent="0.25">
      <c r="A64" s="32" t="s">
        <v>34</v>
      </c>
      <c r="B64" s="33">
        <v>92.78782799999999</v>
      </c>
      <c r="C64" s="33">
        <v>103.448221</v>
      </c>
      <c r="D64" s="33">
        <v>120.687533</v>
      </c>
      <c r="E64" s="33">
        <v>139.55178099999998</v>
      </c>
      <c r="F64" s="33">
        <v>148.09666899999999</v>
      </c>
      <c r="G64" s="33">
        <v>167.95988500000001</v>
      </c>
      <c r="H64" s="33">
        <v>190.42797899999999</v>
      </c>
      <c r="I64" s="33">
        <v>173.23170099999999</v>
      </c>
      <c r="J64" s="21"/>
      <c r="K64" s="21"/>
      <c r="L64" s="21"/>
      <c r="M64" s="21"/>
      <c r="N64" s="21"/>
      <c r="O64" s="28"/>
      <c r="P64" s="28"/>
      <c r="Q64" s="21"/>
      <c r="R64" s="21"/>
      <c r="S64" s="21"/>
      <c r="T64" s="21"/>
      <c r="U64" s="28"/>
      <c r="V64" s="28"/>
      <c r="W64" s="28"/>
      <c r="X64" s="28"/>
      <c r="Y64" s="28"/>
      <c r="Z64" s="28"/>
      <c r="AA64" s="28"/>
      <c r="AB64" s="28"/>
    </row>
    <row r="65" spans="1:28" ht="15" x14ac:dyDescent="0.25">
      <c r="A65" s="32" t="s">
        <v>84</v>
      </c>
      <c r="B65" s="33">
        <v>104.58652000000001</v>
      </c>
      <c r="C65" s="33">
        <v>112.621686</v>
      </c>
      <c r="D65" s="33">
        <v>126.49609100000001</v>
      </c>
      <c r="E65" s="33">
        <v>140.68264600000001</v>
      </c>
      <c r="F65" s="33">
        <v>147.65625399999999</v>
      </c>
      <c r="G65" s="33">
        <v>167.04937200000001</v>
      </c>
      <c r="H65" s="33">
        <v>152.767019</v>
      </c>
      <c r="I65" s="33">
        <v>158.37975</v>
      </c>
      <c r="J65" s="21"/>
      <c r="K65" s="21"/>
      <c r="L65" s="21"/>
      <c r="M65" s="21"/>
      <c r="N65" s="21"/>
      <c r="O65" s="28"/>
      <c r="P65" s="28"/>
      <c r="Q65" s="21"/>
      <c r="R65" s="21"/>
      <c r="S65" s="21"/>
      <c r="T65" s="21"/>
      <c r="U65" s="28"/>
      <c r="V65" s="28"/>
      <c r="W65" s="28"/>
      <c r="X65" s="28"/>
      <c r="Y65" s="28"/>
      <c r="Z65" s="28"/>
      <c r="AA65" s="28"/>
      <c r="AB65" s="28"/>
    </row>
    <row r="66" spans="1:28" ht="15" x14ac:dyDescent="0.25">
      <c r="A66" s="32" t="s">
        <v>73</v>
      </c>
      <c r="B66" s="33">
        <v>82.385489000000007</v>
      </c>
      <c r="C66" s="33">
        <v>95.705472</v>
      </c>
      <c r="D66" s="33">
        <v>107.01853800000001</v>
      </c>
      <c r="E66" s="33">
        <v>124.301619</v>
      </c>
      <c r="F66" s="33">
        <v>145.450244</v>
      </c>
      <c r="G66" s="33">
        <v>163.41412700000001</v>
      </c>
      <c r="H66" s="33">
        <v>162.16573300000002</v>
      </c>
      <c r="I66" s="33">
        <v>157.98504399999999</v>
      </c>
      <c r="J66" s="21"/>
      <c r="K66" s="21"/>
      <c r="L66" s="21"/>
      <c r="M66" s="21"/>
      <c r="N66" s="21"/>
      <c r="O66" s="28"/>
      <c r="P66" s="28"/>
      <c r="Q66" s="21"/>
      <c r="R66" s="21"/>
      <c r="S66" s="21"/>
      <c r="T66" s="21"/>
      <c r="U66" s="28"/>
      <c r="V66" s="28"/>
      <c r="W66" s="28"/>
      <c r="X66" s="28"/>
      <c r="Y66" s="28"/>
      <c r="Z66" s="28"/>
      <c r="AA66" s="28"/>
      <c r="AB66" s="28"/>
    </row>
    <row r="67" spans="1:28" ht="15" x14ac:dyDescent="0.25">
      <c r="A67" s="32" t="s">
        <v>81</v>
      </c>
      <c r="B67" s="33">
        <v>79.966048000000001</v>
      </c>
      <c r="C67" s="33">
        <v>88.988532000000006</v>
      </c>
      <c r="D67" s="33">
        <v>106.005442</v>
      </c>
      <c r="E67" s="33">
        <v>139.61398199999999</v>
      </c>
      <c r="F67" s="33">
        <v>146.236873</v>
      </c>
      <c r="G67" s="33">
        <v>156.732978</v>
      </c>
      <c r="H67" s="33">
        <v>167.73744200000002</v>
      </c>
      <c r="I67" s="33">
        <v>156.46792199999999</v>
      </c>
      <c r="J67" s="21"/>
      <c r="K67" s="21"/>
      <c r="L67" s="21"/>
      <c r="M67" s="21"/>
      <c r="N67" s="21"/>
      <c r="O67" s="28"/>
      <c r="P67" s="28"/>
      <c r="Q67" s="21"/>
      <c r="R67" s="21"/>
      <c r="S67" s="21"/>
      <c r="T67" s="21"/>
      <c r="U67" s="28"/>
      <c r="V67" s="28"/>
      <c r="W67" s="28"/>
      <c r="X67" s="28"/>
      <c r="Y67" s="28"/>
      <c r="Z67" s="28"/>
      <c r="AA67" s="28"/>
      <c r="AB67" s="28"/>
    </row>
    <row r="68" spans="1:28" ht="15" x14ac:dyDescent="0.25">
      <c r="A68" s="32" t="s">
        <v>68</v>
      </c>
      <c r="B68" s="33">
        <v>72.723106000000001</v>
      </c>
      <c r="C68" s="33">
        <v>85.772476999999995</v>
      </c>
      <c r="D68" s="33">
        <v>100.055408</v>
      </c>
      <c r="E68" s="33">
        <v>115.08914200000001</v>
      </c>
      <c r="F68" s="33">
        <v>121.61669000000001</v>
      </c>
      <c r="G68" s="33">
        <v>139.15886300000003</v>
      </c>
      <c r="H68" s="33">
        <v>157.909065</v>
      </c>
      <c r="I68" s="33">
        <v>153.984813</v>
      </c>
      <c r="J68" s="21"/>
      <c r="K68" s="21"/>
      <c r="L68" s="21"/>
      <c r="M68" s="21"/>
      <c r="N68" s="21"/>
      <c r="O68" s="28"/>
      <c r="P68" s="28"/>
      <c r="Q68" s="21"/>
      <c r="R68" s="21"/>
      <c r="S68" s="21"/>
      <c r="T68" s="21"/>
      <c r="U68" s="28"/>
      <c r="V68" s="28"/>
      <c r="W68" s="28"/>
      <c r="X68" s="28"/>
      <c r="Y68" s="28"/>
      <c r="Z68" s="28"/>
      <c r="AA68" s="28"/>
      <c r="AB68" s="28"/>
    </row>
    <row r="69" spans="1:28" ht="15" x14ac:dyDescent="0.25">
      <c r="A69" s="32" t="s">
        <v>82</v>
      </c>
      <c r="B69" s="33">
        <v>95.459676000000002</v>
      </c>
      <c r="C69" s="33">
        <v>98.403200999999996</v>
      </c>
      <c r="D69" s="33">
        <v>108.28904</v>
      </c>
      <c r="E69" s="33">
        <v>136.91358199999999</v>
      </c>
      <c r="F69" s="33">
        <v>148.308312</v>
      </c>
      <c r="G69" s="33">
        <v>162.25745499999999</v>
      </c>
      <c r="H69" s="33">
        <v>171.63756599999999</v>
      </c>
      <c r="I69" s="33">
        <v>134.215654</v>
      </c>
      <c r="J69" s="21"/>
      <c r="K69" s="21"/>
      <c r="L69" s="21"/>
      <c r="M69" s="21"/>
      <c r="N69" s="21"/>
      <c r="O69" s="28"/>
      <c r="P69" s="28"/>
      <c r="Q69" s="21"/>
      <c r="R69" s="21"/>
      <c r="S69" s="21"/>
      <c r="T69" s="21"/>
      <c r="U69" s="28"/>
      <c r="V69" s="28"/>
      <c r="W69" s="28"/>
      <c r="X69" s="28"/>
      <c r="Y69" s="28"/>
      <c r="Z69" s="28"/>
      <c r="AA69" s="28"/>
      <c r="AB69" s="28"/>
    </row>
    <row r="70" spans="1:28" ht="15" x14ac:dyDescent="0.25">
      <c r="A70" s="32" t="s">
        <v>85</v>
      </c>
      <c r="B70" s="33">
        <v>71.137797000000006</v>
      </c>
      <c r="C70" s="33">
        <v>73.737065000000001</v>
      </c>
      <c r="D70" s="33">
        <v>89.641109</v>
      </c>
      <c r="E70" s="33">
        <v>103.330443</v>
      </c>
      <c r="F70" s="33">
        <v>107.072163</v>
      </c>
      <c r="G70" s="33">
        <v>115.67275599999999</v>
      </c>
      <c r="H70" s="33">
        <v>121.65482399999999</v>
      </c>
      <c r="I70" s="33">
        <v>126.88823699999999</v>
      </c>
      <c r="J70" s="21"/>
      <c r="K70" s="21"/>
      <c r="L70" s="21"/>
      <c r="M70" s="21"/>
      <c r="N70" s="21"/>
      <c r="O70" s="28"/>
      <c r="P70" s="28"/>
      <c r="Q70" s="21"/>
      <c r="R70" s="21"/>
      <c r="S70" s="21"/>
      <c r="T70" s="21"/>
      <c r="U70" s="28"/>
      <c r="V70" s="28"/>
      <c r="W70" s="28"/>
      <c r="X70" s="28"/>
      <c r="Y70" s="28"/>
      <c r="Z70" s="28"/>
      <c r="AA70" s="28"/>
      <c r="AB70" s="28"/>
    </row>
    <row r="71" spans="1:28" ht="15" x14ac:dyDescent="0.25">
      <c r="A71" s="32" t="s">
        <v>67</v>
      </c>
      <c r="B71" s="33">
        <v>61.946409000000003</v>
      </c>
      <c r="C71" s="33">
        <v>68.525687999999988</v>
      </c>
      <c r="D71" s="33">
        <v>90.020879000000008</v>
      </c>
      <c r="E71" s="33">
        <v>104.66354799999999</v>
      </c>
      <c r="F71" s="33">
        <v>113.449387</v>
      </c>
      <c r="G71" s="33">
        <v>111.66027099999999</v>
      </c>
      <c r="H71" s="33">
        <v>135.69521</v>
      </c>
      <c r="I71" s="33">
        <v>115.542688</v>
      </c>
      <c r="J71" s="21"/>
      <c r="K71" s="21"/>
      <c r="L71" s="21"/>
      <c r="M71" s="21"/>
      <c r="N71" s="21"/>
      <c r="O71" s="28"/>
      <c r="P71" s="28"/>
      <c r="Q71" s="21"/>
      <c r="R71" s="21"/>
      <c r="S71" s="21"/>
      <c r="T71" s="21"/>
      <c r="U71" s="28"/>
      <c r="V71" s="28"/>
      <c r="W71" s="28"/>
      <c r="X71" s="28"/>
      <c r="Y71" s="28"/>
      <c r="Z71" s="28"/>
      <c r="AA71" s="28"/>
      <c r="AB71" s="28"/>
    </row>
    <row r="72" spans="1:28" ht="15" x14ac:dyDescent="0.25">
      <c r="A72" s="32" t="s">
        <v>66</v>
      </c>
      <c r="B72" s="33">
        <v>80.285543000000004</v>
      </c>
      <c r="C72" s="33">
        <v>96.685986</v>
      </c>
      <c r="D72" s="33">
        <v>110.716363</v>
      </c>
      <c r="E72" s="33">
        <v>119.76630100000001</v>
      </c>
      <c r="F72" s="33">
        <v>125.837289</v>
      </c>
      <c r="G72" s="33">
        <v>130.82107300000001</v>
      </c>
      <c r="H72" s="33">
        <v>129.43566999999999</v>
      </c>
      <c r="I72" s="33">
        <v>110.89826600000001</v>
      </c>
      <c r="J72" s="21"/>
      <c r="K72" s="21"/>
      <c r="L72" s="21"/>
      <c r="M72" s="21"/>
      <c r="N72" s="21"/>
      <c r="O72" s="28"/>
      <c r="P72" s="28"/>
      <c r="Q72" s="21"/>
      <c r="R72" s="21"/>
      <c r="S72" s="21"/>
      <c r="T72" s="21"/>
      <c r="U72" s="28"/>
      <c r="V72" s="28"/>
      <c r="W72" s="28"/>
      <c r="X72" s="28"/>
      <c r="Y72" s="28"/>
      <c r="Z72" s="28"/>
      <c r="AA72" s="28"/>
      <c r="AB72" s="28"/>
    </row>
    <row r="73" spans="1:28" ht="15" x14ac:dyDescent="0.25">
      <c r="A73" s="32" t="s">
        <v>83</v>
      </c>
      <c r="B73" s="33">
        <v>60.812254000000003</v>
      </c>
      <c r="C73" s="33">
        <v>66.701918000000006</v>
      </c>
      <c r="D73" s="33">
        <v>74.569626</v>
      </c>
      <c r="E73" s="33">
        <v>91.000937999999991</v>
      </c>
      <c r="F73" s="33">
        <v>111.656463</v>
      </c>
      <c r="G73" s="33">
        <v>118.66626600000001</v>
      </c>
      <c r="H73" s="33">
        <v>110.85211199999999</v>
      </c>
      <c r="I73" s="33">
        <v>108.501014</v>
      </c>
      <c r="J73" s="21"/>
      <c r="K73" s="21"/>
      <c r="L73" s="21"/>
      <c r="M73" s="21"/>
      <c r="N73" s="21"/>
      <c r="O73" s="28"/>
      <c r="P73" s="28"/>
      <c r="Q73" s="21"/>
      <c r="R73" s="21"/>
      <c r="S73" s="21"/>
      <c r="T73" s="21"/>
      <c r="U73" s="28"/>
      <c r="V73" s="28"/>
      <c r="W73" s="28"/>
      <c r="X73" s="28"/>
      <c r="Y73" s="28"/>
      <c r="Z73" s="28"/>
      <c r="AA73" s="28"/>
      <c r="AB73" s="28"/>
    </row>
    <row r="74" spans="1:28" ht="15" x14ac:dyDescent="0.25">
      <c r="A74" s="32" t="s">
        <v>86</v>
      </c>
      <c r="B74" s="33">
        <v>45.057355000000001</v>
      </c>
      <c r="C74" s="33">
        <v>49.667302000000007</v>
      </c>
      <c r="D74" s="33">
        <v>54.013506</v>
      </c>
      <c r="E74" s="33">
        <v>62.361790999999997</v>
      </c>
      <c r="F74" s="33">
        <v>65.493500999999995</v>
      </c>
      <c r="G74" s="33">
        <v>87.271482999999989</v>
      </c>
      <c r="H74" s="33">
        <v>96.140433000000002</v>
      </c>
      <c r="I74" s="33">
        <v>104.708437</v>
      </c>
      <c r="J74" s="21"/>
      <c r="K74" s="21"/>
      <c r="L74" s="21"/>
      <c r="M74" s="21"/>
      <c r="N74" s="21"/>
      <c r="O74" s="28"/>
      <c r="P74" s="28"/>
      <c r="Q74" s="21"/>
      <c r="R74" s="21"/>
      <c r="S74" s="21"/>
      <c r="T74" s="21"/>
      <c r="U74" s="28"/>
      <c r="V74" s="28"/>
      <c r="W74" s="28"/>
      <c r="X74" s="28"/>
      <c r="Y74" s="28"/>
      <c r="Z74" s="28"/>
      <c r="AA74" s="28"/>
      <c r="AB74" s="28"/>
    </row>
    <row r="75" spans="1:28" ht="15" x14ac:dyDescent="0.25">
      <c r="A75" s="32" t="s">
        <v>74</v>
      </c>
      <c r="B75" s="33">
        <v>61.849105000000002</v>
      </c>
      <c r="C75" s="33">
        <v>64.167300999999995</v>
      </c>
      <c r="D75" s="33">
        <v>67.097635999999994</v>
      </c>
      <c r="E75" s="33">
        <v>84.040543999999997</v>
      </c>
      <c r="F75" s="33">
        <v>88.322736999999989</v>
      </c>
      <c r="G75" s="33">
        <v>95.925617000000003</v>
      </c>
      <c r="H75" s="33">
        <v>110.04038300000001</v>
      </c>
      <c r="I75" s="33">
        <v>104.57664699999999</v>
      </c>
      <c r="J75" s="21"/>
      <c r="K75" s="21"/>
      <c r="L75" s="21"/>
      <c r="M75" s="21"/>
      <c r="N75" s="21"/>
      <c r="O75" s="28"/>
      <c r="P75" s="28"/>
      <c r="Q75" s="21"/>
      <c r="R75" s="21"/>
      <c r="S75" s="21"/>
      <c r="T75" s="21"/>
      <c r="U75" s="28"/>
      <c r="V75" s="28"/>
      <c r="W75" s="28"/>
      <c r="X75" s="28"/>
      <c r="Y75" s="28"/>
      <c r="Z75" s="28"/>
      <c r="AA75" s="28"/>
      <c r="AB75" s="28"/>
    </row>
    <row r="76" spans="1:28" ht="15" x14ac:dyDescent="0.25">
      <c r="A76" s="32" t="s">
        <v>77</v>
      </c>
      <c r="B76" s="33">
        <v>54.530459999999998</v>
      </c>
      <c r="C76" s="33">
        <v>66.543779000000001</v>
      </c>
      <c r="D76" s="33">
        <v>80.328824999999995</v>
      </c>
      <c r="E76" s="33">
        <v>70.648610000000005</v>
      </c>
      <c r="F76" s="33">
        <v>100.532612</v>
      </c>
      <c r="G76" s="33">
        <v>85.726617000000005</v>
      </c>
      <c r="H76" s="33">
        <v>91.083678000000006</v>
      </c>
      <c r="I76" s="33">
        <v>89.575014999999993</v>
      </c>
      <c r="J76" s="21"/>
      <c r="K76" s="21"/>
      <c r="L76" s="21"/>
      <c r="M76" s="21"/>
      <c r="N76" s="21"/>
      <c r="O76" s="28"/>
      <c r="P76" s="28"/>
      <c r="Q76" s="21"/>
      <c r="R76" s="21"/>
      <c r="S76" s="21"/>
      <c r="T76" s="21"/>
      <c r="U76" s="28"/>
      <c r="V76" s="28"/>
      <c r="W76" s="28"/>
      <c r="X76" s="28"/>
      <c r="Y76" s="28"/>
      <c r="Z76" s="28"/>
      <c r="AA76" s="28"/>
      <c r="AB76" s="28"/>
    </row>
    <row r="77" spans="1:28" ht="15" x14ac:dyDescent="0.25">
      <c r="A77" s="32" t="s">
        <v>25</v>
      </c>
      <c r="B77" s="33">
        <v>35.571042999999996</v>
      </c>
      <c r="C77" s="33">
        <v>41.249781999999996</v>
      </c>
      <c r="D77" s="33">
        <v>47.098959000000001</v>
      </c>
      <c r="E77" s="33">
        <v>50.693618999999998</v>
      </c>
      <c r="F77" s="33">
        <v>62.729917</v>
      </c>
      <c r="G77" s="33">
        <v>67.794006999999993</v>
      </c>
      <c r="H77" s="33">
        <v>72.213872000000009</v>
      </c>
      <c r="I77" s="33">
        <v>69.710656</v>
      </c>
      <c r="J77" s="21"/>
      <c r="K77" s="21"/>
      <c r="L77" s="21"/>
      <c r="M77" s="21"/>
      <c r="N77" s="21"/>
      <c r="O77" s="28"/>
      <c r="P77" s="28"/>
      <c r="Q77" s="21"/>
      <c r="R77" s="21"/>
      <c r="S77" s="21"/>
      <c r="T77" s="21"/>
      <c r="U77" s="28"/>
      <c r="V77" s="28"/>
      <c r="W77" s="28"/>
      <c r="X77" s="28"/>
      <c r="Y77" s="28"/>
      <c r="Z77" s="28"/>
      <c r="AA77" s="28"/>
      <c r="AB77" s="28"/>
    </row>
    <row r="78" spans="1:28" ht="15" x14ac:dyDescent="0.25">
      <c r="A78" s="32" t="s">
        <v>65</v>
      </c>
      <c r="B78" s="33">
        <v>38.000446000000004</v>
      </c>
      <c r="C78" s="33">
        <v>40.088275000000003</v>
      </c>
      <c r="D78" s="33">
        <v>42.954884</v>
      </c>
      <c r="E78" s="33">
        <v>53.528601000000002</v>
      </c>
      <c r="F78" s="33">
        <v>59.193713000000002</v>
      </c>
      <c r="G78" s="33">
        <v>63.534478999999997</v>
      </c>
      <c r="H78" s="33">
        <v>67.698750000000004</v>
      </c>
      <c r="I78" s="33">
        <v>64.356027999999995</v>
      </c>
      <c r="J78" s="21"/>
      <c r="K78" s="21"/>
      <c r="L78" s="21"/>
      <c r="M78" s="21"/>
      <c r="N78" s="21"/>
      <c r="O78" s="28"/>
      <c r="P78" s="28"/>
      <c r="Q78" s="21"/>
      <c r="R78" s="21"/>
      <c r="S78" s="21"/>
      <c r="T78" s="21"/>
      <c r="U78" s="28"/>
      <c r="V78" s="28"/>
      <c r="W78" s="28"/>
      <c r="X78" s="28"/>
      <c r="Y78" s="28"/>
      <c r="Z78" s="28"/>
      <c r="AA78" s="28"/>
      <c r="AB78" s="28"/>
    </row>
    <row r="79" spans="1:28" ht="15" x14ac:dyDescent="0.25">
      <c r="A79" s="32" t="s">
        <v>70</v>
      </c>
      <c r="B79" s="33">
        <v>32.228272000000004</v>
      </c>
      <c r="C79" s="33">
        <v>35.289467999999999</v>
      </c>
      <c r="D79" s="33">
        <v>37.909048999999996</v>
      </c>
      <c r="E79" s="33">
        <v>44.094915999999998</v>
      </c>
      <c r="F79" s="33">
        <v>50.495235000000001</v>
      </c>
      <c r="G79" s="33">
        <v>54.644829999999999</v>
      </c>
      <c r="H79" s="33">
        <v>59.438741999999998</v>
      </c>
      <c r="I79" s="33">
        <v>54.776360000000004</v>
      </c>
      <c r="J79" s="21"/>
      <c r="K79" s="21"/>
      <c r="L79" s="21"/>
      <c r="M79" s="21"/>
      <c r="N79" s="21"/>
      <c r="O79" s="28"/>
      <c r="P79" s="28"/>
      <c r="Q79" s="21"/>
      <c r="R79" s="21"/>
      <c r="S79" s="21"/>
      <c r="T79" s="21"/>
      <c r="U79" s="28"/>
      <c r="V79" s="28"/>
      <c r="W79" s="28"/>
      <c r="X79" s="28"/>
      <c r="Y79" s="28"/>
      <c r="Z79" s="28"/>
      <c r="AA79" s="28"/>
      <c r="AB79" s="28"/>
    </row>
    <row r="80" spans="1:28" ht="15" x14ac:dyDescent="0.25">
      <c r="A80" s="32" t="s">
        <v>80</v>
      </c>
      <c r="B80" s="33">
        <v>24.345286000000002</v>
      </c>
      <c r="C80" s="33">
        <v>27.569112000000001</v>
      </c>
      <c r="D80" s="33">
        <v>32.431023000000003</v>
      </c>
      <c r="E80" s="33">
        <v>35.839785000000006</v>
      </c>
      <c r="F80" s="33">
        <v>39.912219</v>
      </c>
      <c r="G80" s="33">
        <v>44.153069000000002</v>
      </c>
      <c r="H80" s="33">
        <v>51.026642000000002</v>
      </c>
      <c r="I80" s="33">
        <v>48.712437000000001</v>
      </c>
      <c r="J80" s="21"/>
      <c r="K80" s="21"/>
      <c r="L80" s="21"/>
      <c r="M80" s="21"/>
      <c r="N80" s="21"/>
      <c r="O80" s="28"/>
      <c r="P80" s="28"/>
      <c r="Q80" s="21"/>
      <c r="R80" s="21"/>
      <c r="S80" s="21"/>
      <c r="T80" s="21"/>
      <c r="U80" s="28"/>
      <c r="V80" s="28"/>
      <c r="W80" s="28"/>
      <c r="X80" s="28"/>
      <c r="Y80" s="28"/>
      <c r="Z80" s="28"/>
      <c r="AA80" s="28"/>
      <c r="AB80" s="28"/>
    </row>
    <row r="81" spans="1:28" ht="15" x14ac:dyDescent="0.25">
      <c r="A81" s="32" t="s">
        <v>78</v>
      </c>
      <c r="B81" s="33">
        <v>28.993852</v>
      </c>
      <c r="C81" s="33">
        <v>30.909598000000003</v>
      </c>
      <c r="D81" s="33">
        <v>34.350191000000002</v>
      </c>
      <c r="E81" s="33">
        <v>37.357844</v>
      </c>
      <c r="F81" s="33">
        <v>41.938918999999999</v>
      </c>
      <c r="G81" s="33">
        <v>47.556049000000002</v>
      </c>
      <c r="H81" s="33">
        <v>48.945508000000004</v>
      </c>
      <c r="I81" s="33">
        <v>47.767938999999998</v>
      </c>
      <c r="J81" s="21"/>
      <c r="K81" s="21"/>
      <c r="L81" s="21"/>
      <c r="M81" s="21"/>
      <c r="N81" s="21"/>
      <c r="O81" s="28"/>
      <c r="P81" s="28"/>
      <c r="Q81" s="21"/>
      <c r="R81" s="21"/>
      <c r="S81" s="21"/>
      <c r="T81" s="21"/>
      <c r="U81" s="28"/>
      <c r="V81" s="28"/>
      <c r="W81" s="28"/>
      <c r="X81" s="28"/>
      <c r="Y81" s="28"/>
      <c r="Z81" s="28"/>
      <c r="AA81" s="28"/>
      <c r="AB81" s="28"/>
    </row>
    <row r="82" spans="1:28" ht="15" x14ac:dyDescent="0.25">
      <c r="A82" s="32" t="s">
        <v>69</v>
      </c>
      <c r="B82" s="33">
        <v>17.237423</v>
      </c>
      <c r="C82" s="33">
        <v>19.354984999999999</v>
      </c>
      <c r="D82" s="33">
        <v>21.367723999999999</v>
      </c>
      <c r="E82" s="33">
        <v>25.121325000000002</v>
      </c>
      <c r="F82" s="33">
        <v>26.697924</v>
      </c>
      <c r="G82" s="33">
        <v>29.376973000000003</v>
      </c>
      <c r="H82" s="33">
        <v>31.814057000000002</v>
      </c>
      <c r="I82" s="33">
        <v>31.281331999999999</v>
      </c>
      <c r="J82" s="21"/>
      <c r="K82" s="21"/>
      <c r="L82" s="21"/>
      <c r="M82" s="21"/>
      <c r="N82" s="21"/>
      <c r="O82" s="28"/>
      <c r="P82" s="28"/>
      <c r="Q82" s="21"/>
      <c r="R82" s="21"/>
      <c r="S82" s="21"/>
      <c r="T82" s="21"/>
      <c r="U82" s="28"/>
      <c r="V82" s="28"/>
      <c r="W82" s="28"/>
      <c r="X82" s="28"/>
      <c r="Y82" s="28"/>
      <c r="Z82" s="28"/>
      <c r="AA82" s="28"/>
      <c r="AB82" s="28"/>
    </row>
    <row r="83" spans="1:28" ht="15" x14ac:dyDescent="0.25">
      <c r="A83" s="32"/>
      <c r="B83" s="33"/>
      <c r="C83" s="33"/>
      <c r="D83" s="33"/>
      <c r="E83" s="33"/>
      <c r="F83" s="28"/>
      <c r="G83" s="28"/>
      <c r="H83" s="28"/>
      <c r="I83" s="28"/>
      <c r="J83" s="21"/>
      <c r="K83" s="21"/>
      <c r="L83" s="21"/>
      <c r="M83" s="21"/>
      <c r="N83" s="21"/>
      <c r="O83" s="28"/>
      <c r="P83" s="28"/>
      <c r="Q83" s="21"/>
      <c r="R83" s="21"/>
      <c r="S83" s="21"/>
      <c r="T83" s="21"/>
      <c r="U83" s="28"/>
      <c r="V83" s="28"/>
      <c r="W83" s="28"/>
      <c r="X83" s="28"/>
      <c r="Y83" s="28"/>
      <c r="Z83" s="28"/>
      <c r="AA83" s="28"/>
      <c r="AB83" s="28"/>
    </row>
    <row r="84" spans="1:28" ht="15" x14ac:dyDescent="0.25">
      <c r="A84" s="24" t="s">
        <v>87</v>
      </c>
      <c r="B84" s="25">
        <v>12143.109558000004</v>
      </c>
      <c r="C84" s="25">
        <v>13171.846343000001</v>
      </c>
      <c r="D84" s="25">
        <v>15507.310508000004</v>
      </c>
      <c r="E84" s="25">
        <v>16894.630887000003</v>
      </c>
      <c r="F84" s="25">
        <v>17196.196638999998</v>
      </c>
      <c r="G84" s="25">
        <v>17706.950194000005</v>
      </c>
      <c r="H84" s="25">
        <v>17396.153848000002</v>
      </c>
      <c r="I84" s="25">
        <v>17226.727741999999</v>
      </c>
      <c r="J84" s="21"/>
      <c r="K84" s="21"/>
      <c r="L84" s="21"/>
      <c r="M84" s="21"/>
      <c r="N84" s="21"/>
      <c r="O84" s="28"/>
      <c r="P84" s="28"/>
      <c r="Q84" s="21"/>
      <c r="R84" s="21"/>
      <c r="S84" s="21"/>
      <c r="T84" s="21"/>
      <c r="U84" s="28"/>
      <c r="V84" s="28"/>
      <c r="W84" s="28"/>
      <c r="X84" s="28"/>
      <c r="Y84" s="28"/>
      <c r="Z84" s="28"/>
      <c r="AA84" s="28"/>
      <c r="AB84" s="28"/>
    </row>
    <row r="85" spans="1:28" ht="15" x14ac:dyDescent="0.25">
      <c r="A85" s="32"/>
      <c r="B85" s="33"/>
      <c r="C85" s="33"/>
      <c r="D85" s="33"/>
      <c r="E85" s="33"/>
      <c r="F85" s="28"/>
      <c r="G85" s="28"/>
      <c r="H85" s="28"/>
      <c r="I85" s="28"/>
      <c r="J85" s="21"/>
      <c r="K85" s="21"/>
      <c r="L85" s="21"/>
      <c r="M85" s="21"/>
      <c r="N85" s="21"/>
      <c r="O85" s="28"/>
      <c r="P85" s="28"/>
      <c r="Q85" s="21"/>
      <c r="R85" s="21"/>
      <c r="S85" s="21"/>
      <c r="T85" s="21"/>
      <c r="U85" s="28"/>
      <c r="V85" s="28"/>
      <c r="W85" s="28"/>
      <c r="X85" s="28"/>
      <c r="Y85" s="28"/>
      <c r="Z85" s="28"/>
      <c r="AA85" s="28"/>
      <c r="AB85" s="28"/>
    </row>
    <row r="86" spans="1:28" ht="15" x14ac:dyDescent="0.25">
      <c r="A86" s="32" t="s">
        <v>111</v>
      </c>
      <c r="B86" s="33">
        <v>2444.702194</v>
      </c>
      <c r="C86" s="33">
        <v>2735.3100030000001</v>
      </c>
      <c r="D86" s="33">
        <v>2990.606918</v>
      </c>
      <c r="E86" s="33">
        <v>3450.1383339999998</v>
      </c>
      <c r="F86" s="33">
        <v>3665.6955889999999</v>
      </c>
      <c r="G86" s="33">
        <v>3832.7942889999999</v>
      </c>
      <c r="H86" s="33">
        <v>3864.7750559999999</v>
      </c>
      <c r="I86" s="33">
        <v>3984.0742489999998</v>
      </c>
      <c r="J86" s="21"/>
      <c r="K86" s="21"/>
      <c r="L86" s="21"/>
      <c r="M86" s="21"/>
      <c r="N86" s="21"/>
      <c r="O86" s="28"/>
      <c r="P86" s="28"/>
      <c r="Q86" s="21"/>
      <c r="R86" s="21"/>
      <c r="S86" s="21"/>
      <c r="T86" s="21"/>
      <c r="U86" s="28"/>
      <c r="V86" s="28"/>
      <c r="W86" s="28"/>
      <c r="X86" s="28"/>
      <c r="Y86" s="28"/>
      <c r="Z86" s="28"/>
      <c r="AA86" s="28"/>
      <c r="AB86" s="28"/>
    </row>
    <row r="87" spans="1:28" ht="15" x14ac:dyDescent="0.25">
      <c r="A87" s="32" t="s">
        <v>109</v>
      </c>
      <c r="B87" s="33">
        <v>2567.1971619999999</v>
      </c>
      <c r="C87" s="33">
        <v>2631.8063470000002</v>
      </c>
      <c r="D87" s="33">
        <v>2891.0948520000002</v>
      </c>
      <c r="E87" s="33">
        <v>3219.4050219999999</v>
      </c>
      <c r="F87" s="33">
        <v>3512.4805139999999</v>
      </c>
      <c r="G87" s="33">
        <v>3641.5056320000003</v>
      </c>
      <c r="H87" s="33">
        <v>3879.744655</v>
      </c>
      <c r="I87" s="33">
        <v>3842.3972640000002</v>
      </c>
      <c r="J87" s="21"/>
      <c r="K87" s="21"/>
      <c r="L87" s="21"/>
      <c r="M87" s="21"/>
      <c r="N87" s="21"/>
      <c r="O87" s="28"/>
      <c r="P87" s="28"/>
      <c r="Q87" s="21"/>
      <c r="R87" s="21"/>
      <c r="S87" s="21"/>
      <c r="T87" s="21"/>
      <c r="U87" s="28"/>
      <c r="V87" s="28"/>
      <c r="W87" s="28"/>
      <c r="X87" s="28"/>
      <c r="Y87" s="28"/>
      <c r="Z87" s="28"/>
      <c r="AA87" s="28"/>
      <c r="AB87" s="28"/>
    </row>
    <row r="88" spans="1:28" ht="15" x14ac:dyDescent="0.25">
      <c r="A88" s="32" t="s">
        <v>139</v>
      </c>
      <c r="B88" s="33">
        <v>768.01784699999996</v>
      </c>
      <c r="C88" s="33">
        <v>836.09359800000004</v>
      </c>
      <c r="D88" s="33">
        <v>919.17172600000004</v>
      </c>
      <c r="E88" s="33">
        <v>1106.118678</v>
      </c>
      <c r="F88" s="33">
        <v>1195.982387</v>
      </c>
      <c r="G88" s="33">
        <v>1325.323627</v>
      </c>
      <c r="H88" s="33">
        <v>1407.503496</v>
      </c>
      <c r="I88" s="33">
        <v>1435.289671</v>
      </c>
      <c r="J88" s="21"/>
      <c r="K88" s="21"/>
      <c r="L88" s="21"/>
      <c r="M88" s="21"/>
      <c r="N88" s="21"/>
      <c r="O88" s="28"/>
      <c r="P88" s="28"/>
      <c r="Q88" s="21"/>
      <c r="R88" s="21"/>
      <c r="S88" s="21"/>
      <c r="T88" s="21"/>
      <c r="U88" s="28"/>
      <c r="V88" s="28"/>
      <c r="W88" s="28"/>
      <c r="X88" s="28"/>
      <c r="Y88" s="28"/>
      <c r="Z88" s="28"/>
      <c r="AA88" s="28"/>
      <c r="AB88" s="28"/>
    </row>
    <row r="89" spans="1:28" ht="15" x14ac:dyDescent="0.25">
      <c r="A89" s="32" t="s">
        <v>96</v>
      </c>
      <c r="B89" s="33">
        <v>1397.3558130000001</v>
      </c>
      <c r="C89" s="33">
        <v>1474.044893</v>
      </c>
      <c r="D89" s="33">
        <v>2732.7484979999999</v>
      </c>
      <c r="E89" s="33">
        <v>2723.8781159999999</v>
      </c>
      <c r="F89" s="33">
        <v>1781.173961</v>
      </c>
      <c r="G89" s="33">
        <v>1200.964095</v>
      </c>
      <c r="H89" s="33">
        <v>453.35443400000003</v>
      </c>
      <c r="I89" s="33">
        <v>623.65683200000001</v>
      </c>
      <c r="J89" s="21"/>
      <c r="K89" s="21"/>
      <c r="L89" s="21"/>
      <c r="M89" s="21"/>
      <c r="N89" s="21"/>
      <c r="O89" s="28"/>
      <c r="P89" s="28"/>
      <c r="Q89" s="21"/>
      <c r="R89" s="21"/>
      <c r="S89" s="21"/>
      <c r="T89" s="21"/>
      <c r="U89" s="28"/>
      <c r="V89" s="28"/>
      <c r="W89" s="28"/>
      <c r="X89" s="28"/>
      <c r="Y89" s="28"/>
      <c r="Z89" s="28"/>
      <c r="AA89" s="28"/>
      <c r="AB89" s="28"/>
    </row>
    <row r="90" spans="1:28" ht="15" x14ac:dyDescent="0.25">
      <c r="A90" s="32" t="s">
        <v>110</v>
      </c>
      <c r="B90" s="33">
        <v>265.78414299999997</v>
      </c>
      <c r="C90" s="33">
        <v>316.17177800000002</v>
      </c>
      <c r="D90" s="33">
        <v>314.489036</v>
      </c>
      <c r="E90" s="33">
        <v>377.97144600000001</v>
      </c>
      <c r="F90" s="33">
        <v>415.40551699999997</v>
      </c>
      <c r="G90" s="33">
        <v>430.003603</v>
      </c>
      <c r="H90" s="33">
        <v>429.912713</v>
      </c>
      <c r="I90" s="33">
        <v>428.90613100000002</v>
      </c>
      <c r="J90" s="21"/>
      <c r="K90" s="21"/>
      <c r="L90" s="21"/>
      <c r="M90" s="21"/>
      <c r="N90" s="21"/>
      <c r="O90" s="28"/>
      <c r="P90" s="28"/>
      <c r="Q90" s="21"/>
      <c r="R90" s="21"/>
      <c r="S90" s="21"/>
      <c r="T90" s="21"/>
      <c r="U90" s="28"/>
      <c r="V90" s="28"/>
      <c r="W90" s="28"/>
      <c r="X90" s="28"/>
      <c r="Y90" s="28"/>
      <c r="Z90" s="28"/>
      <c r="AA90" s="28"/>
      <c r="AB90" s="28"/>
    </row>
    <row r="91" spans="1:28" ht="15" x14ac:dyDescent="0.25">
      <c r="A91" s="32" t="s">
        <v>103</v>
      </c>
      <c r="B91" s="33">
        <v>194.280283</v>
      </c>
      <c r="C91" s="33">
        <v>202.517617</v>
      </c>
      <c r="D91" s="33">
        <v>220.579081</v>
      </c>
      <c r="E91" s="33">
        <v>249.87615100000002</v>
      </c>
      <c r="F91" s="33">
        <v>273.42407199999997</v>
      </c>
      <c r="G91" s="33">
        <v>308.09519599999999</v>
      </c>
      <c r="H91" s="33">
        <v>320.44037699999996</v>
      </c>
      <c r="I91" s="33">
        <v>321.79295100000002</v>
      </c>
      <c r="J91" s="21"/>
      <c r="K91" s="21"/>
      <c r="L91" s="21"/>
      <c r="M91" s="21"/>
      <c r="N91" s="21"/>
      <c r="O91" s="28"/>
      <c r="P91" s="28"/>
      <c r="Q91" s="21"/>
      <c r="R91" s="21"/>
      <c r="S91" s="21"/>
      <c r="T91" s="21"/>
      <c r="U91" s="28"/>
      <c r="V91" s="28"/>
      <c r="W91" s="28"/>
      <c r="X91" s="28"/>
      <c r="Y91" s="28"/>
      <c r="Z91" s="28"/>
      <c r="AA91" s="28"/>
      <c r="AB91" s="28"/>
    </row>
    <row r="92" spans="1:28" ht="15" x14ac:dyDescent="0.25">
      <c r="A92" s="32" t="s">
        <v>99</v>
      </c>
      <c r="B92" s="33">
        <v>166.78485000000001</v>
      </c>
      <c r="C92" s="33">
        <v>179.97195099999999</v>
      </c>
      <c r="D92" s="33">
        <v>194.93837299999998</v>
      </c>
      <c r="E92" s="33">
        <v>229.26751899999999</v>
      </c>
      <c r="F92" s="33">
        <v>267.17399</v>
      </c>
      <c r="G92" s="33">
        <v>298.97966200000002</v>
      </c>
      <c r="H92" s="33">
        <v>309.64363199999997</v>
      </c>
      <c r="I92" s="33">
        <v>311.79241500000001</v>
      </c>
      <c r="J92" s="21"/>
      <c r="K92" s="21"/>
      <c r="L92" s="21"/>
      <c r="M92" s="21"/>
      <c r="N92" s="21"/>
      <c r="O92" s="28"/>
      <c r="P92" s="28"/>
      <c r="Q92" s="21"/>
      <c r="R92" s="21"/>
      <c r="S92" s="21"/>
      <c r="T92" s="21"/>
      <c r="U92" s="28"/>
      <c r="V92" s="28"/>
      <c r="W92" s="28"/>
      <c r="X92" s="28"/>
      <c r="Y92" s="28"/>
      <c r="Z92" s="28"/>
      <c r="AA92" s="28"/>
      <c r="AB92" s="28"/>
    </row>
    <row r="93" spans="1:28" ht="15" x14ac:dyDescent="0.25">
      <c r="A93" s="32" t="s">
        <v>98</v>
      </c>
      <c r="B93" s="33">
        <v>207.64891900000001</v>
      </c>
      <c r="C93" s="33">
        <v>243.691847</v>
      </c>
      <c r="D93" s="33">
        <v>255.29811999999998</v>
      </c>
      <c r="E93" s="33">
        <v>277.48288299999996</v>
      </c>
      <c r="F93" s="33">
        <v>296.27763599999997</v>
      </c>
      <c r="G93" s="33">
        <v>348.68599699999999</v>
      </c>
      <c r="H93" s="33">
        <v>328.91803299999998</v>
      </c>
      <c r="I93" s="33">
        <v>310.30171100000001</v>
      </c>
      <c r="J93" s="21"/>
      <c r="K93" s="21"/>
      <c r="L93" s="21"/>
      <c r="M93" s="21"/>
      <c r="N93" s="21"/>
      <c r="O93" s="28"/>
      <c r="P93" s="28"/>
      <c r="Q93" s="21"/>
      <c r="R93" s="21"/>
      <c r="S93" s="21"/>
      <c r="T93" s="21"/>
      <c r="U93" s="28"/>
      <c r="V93" s="28"/>
      <c r="W93" s="28"/>
      <c r="X93" s="28"/>
      <c r="Y93" s="28"/>
      <c r="Z93" s="28"/>
      <c r="AA93" s="28"/>
      <c r="AB93" s="28"/>
    </row>
    <row r="94" spans="1:28" ht="15" x14ac:dyDescent="0.25">
      <c r="A94" s="32" t="s">
        <v>120</v>
      </c>
      <c r="B94" s="33">
        <v>177.719166</v>
      </c>
      <c r="C94" s="33">
        <v>223.81567699999999</v>
      </c>
      <c r="D94" s="33">
        <v>235.59833799999998</v>
      </c>
      <c r="E94" s="33">
        <v>270.13682799999998</v>
      </c>
      <c r="F94" s="33">
        <v>290.14157699999998</v>
      </c>
      <c r="G94" s="33">
        <v>297.85631800000004</v>
      </c>
      <c r="H94" s="33">
        <v>327.45099699999997</v>
      </c>
      <c r="I94" s="33">
        <v>292.05882700000001</v>
      </c>
      <c r="J94" s="21"/>
      <c r="K94" s="21"/>
      <c r="L94" s="21"/>
      <c r="M94" s="21"/>
      <c r="N94" s="21"/>
      <c r="O94" s="28"/>
      <c r="P94" s="28"/>
      <c r="Q94" s="21"/>
      <c r="R94" s="21"/>
      <c r="S94" s="21"/>
      <c r="T94" s="21"/>
      <c r="U94" s="28"/>
      <c r="V94" s="28"/>
      <c r="W94" s="28"/>
      <c r="X94" s="28"/>
      <c r="Y94" s="28"/>
      <c r="Z94" s="28"/>
      <c r="AA94" s="28"/>
      <c r="AB94" s="28"/>
    </row>
    <row r="95" spans="1:28" ht="15" x14ac:dyDescent="0.25">
      <c r="A95" s="32" t="s">
        <v>112</v>
      </c>
      <c r="B95" s="33">
        <v>148.60185800000002</v>
      </c>
      <c r="C95" s="33">
        <v>166.29765</v>
      </c>
      <c r="D95" s="33">
        <v>176.04173</v>
      </c>
      <c r="E95" s="33">
        <v>202.723927</v>
      </c>
      <c r="F95" s="33">
        <v>222.490229</v>
      </c>
      <c r="G95" s="33">
        <v>262.128241</v>
      </c>
      <c r="H95" s="33">
        <v>263.75424200000003</v>
      </c>
      <c r="I95" s="33">
        <v>264.89531699999998</v>
      </c>
      <c r="J95" s="21"/>
      <c r="K95" s="21"/>
      <c r="L95" s="21"/>
      <c r="M95" s="21"/>
      <c r="N95" s="21"/>
      <c r="O95" s="28"/>
      <c r="P95" s="28"/>
      <c r="Q95" s="21"/>
      <c r="R95" s="21"/>
      <c r="S95" s="21"/>
      <c r="T95" s="21"/>
      <c r="U95" s="28"/>
      <c r="V95" s="28"/>
      <c r="W95" s="28"/>
      <c r="X95" s="28"/>
      <c r="Y95" s="28"/>
      <c r="Z95" s="28"/>
      <c r="AA95" s="28"/>
      <c r="AB95" s="28"/>
    </row>
    <row r="96" spans="1:28" ht="15" x14ac:dyDescent="0.25">
      <c r="A96" s="32" t="s">
        <v>97</v>
      </c>
      <c r="B96" s="33">
        <v>189.19186300000001</v>
      </c>
      <c r="C96" s="33">
        <v>204.21361400000001</v>
      </c>
      <c r="D96" s="33">
        <v>221.33870300000001</v>
      </c>
      <c r="E96" s="33">
        <v>247.87457199999997</v>
      </c>
      <c r="F96" s="33">
        <v>252.93614499999998</v>
      </c>
      <c r="G96" s="33">
        <v>266.58874699999996</v>
      </c>
      <c r="H96" s="33">
        <v>269.514207</v>
      </c>
      <c r="I96" s="33">
        <v>264.65952199999998</v>
      </c>
      <c r="J96" s="21"/>
      <c r="K96" s="21"/>
      <c r="L96" s="21"/>
      <c r="M96" s="21"/>
      <c r="N96" s="21"/>
      <c r="O96" s="28"/>
      <c r="P96" s="28"/>
      <c r="Q96" s="21"/>
      <c r="R96" s="21"/>
      <c r="S96" s="21"/>
      <c r="T96" s="21"/>
      <c r="U96" s="28"/>
      <c r="V96" s="28"/>
      <c r="W96" s="28"/>
      <c r="X96" s="28"/>
      <c r="Y96" s="28"/>
      <c r="Z96" s="28"/>
      <c r="AA96" s="28"/>
      <c r="AB96" s="28"/>
    </row>
    <row r="97" spans="1:28" ht="15" x14ac:dyDescent="0.25">
      <c r="A97" s="32" t="s">
        <v>137</v>
      </c>
      <c r="B97" s="33">
        <v>231.73922899999999</v>
      </c>
      <c r="C97" s="33">
        <v>194.62726500000002</v>
      </c>
      <c r="D97" s="33">
        <v>227.97629800000001</v>
      </c>
      <c r="E97" s="33">
        <v>242.869035</v>
      </c>
      <c r="F97" s="33">
        <v>269.72336799999999</v>
      </c>
      <c r="G97" s="33">
        <v>282.558244</v>
      </c>
      <c r="H97" s="33">
        <v>286.46284700000001</v>
      </c>
      <c r="I97" s="33">
        <v>254.08286900000002</v>
      </c>
      <c r="J97" s="21"/>
      <c r="K97" s="21"/>
      <c r="L97" s="21"/>
      <c r="M97" s="21"/>
      <c r="N97" s="21"/>
      <c r="O97" s="28"/>
      <c r="P97" s="28"/>
      <c r="Q97" s="21"/>
      <c r="R97" s="21"/>
      <c r="S97" s="21"/>
      <c r="T97" s="21"/>
      <c r="U97" s="28"/>
      <c r="V97" s="28"/>
      <c r="W97" s="28"/>
      <c r="X97" s="28"/>
      <c r="Y97" s="28"/>
      <c r="Z97" s="28"/>
      <c r="AA97" s="28"/>
      <c r="AB97" s="28"/>
    </row>
    <row r="98" spans="1:28" ht="15" x14ac:dyDescent="0.25">
      <c r="A98" s="32" t="s">
        <v>116</v>
      </c>
      <c r="B98" s="33">
        <v>201.14039300000002</v>
      </c>
      <c r="C98" s="33">
        <v>224.824386</v>
      </c>
      <c r="D98" s="33">
        <v>224.03211100000001</v>
      </c>
      <c r="E98" s="33">
        <v>233.89833100000001</v>
      </c>
      <c r="F98" s="33">
        <v>226.84471199999999</v>
      </c>
      <c r="G98" s="33">
        <v>255.691709</v>
      </c>
      <c r="H98" s="33">
        <v>270.07186200000001</v>
      </c>
      <c r="I98" s="33">
        <v>247.290629</v>
      </c>
      <c r="J98" s="21"/>
      <c r="K98" s="21"/>
      <c r="L98" s="21"/>
      <c r="M98" s="21"/>
      <c r="N98" s="21"/>
      <c r="O98" s="28"/>
      <c r="P98" s="28"/>
      <c r="Q98" s="21"/>
      <c r="R98" s="21"/>
      <c r="S98" s="21"/>
      <c r="T98" s="21"/>
      <c r="U98" s="28"/>
      <c r="V98" s="28"/>
      <c r="W98" s="28"/>
      <c r="X98" s="28"/>
      <c r="Y98" s="28"/>
      <c r="Z98" s="28"/>
      <c r="AA98" s="28"/>
      <c r="AB98" s="28"/>
    </row>
    <row r="99" spans="1:28" ht="15" x14ac:dyDescent="0.25">
      <c r="A99" s="32" t="s">
        <v>140</v>
      </c>
      <c r="B99" s="33">
        <v>162.45077699999999</v>
      </c>
      <c r="C99" s="33">
        <v>163.390547</v>
      </c>
      <c r="D99" s="33">
        <v>177.59046700000002</v>
      </c>
      <c r="E99" s="33">
        <v>198.23429300000001</v>
      </c>
      <c r="F99" s="33">
        <v>223.685619</v>
      </c>
      <c r="G99" s="33">
        <v>262.17960499999998</v>
      </c>
      <c r="H99" s="33">
        <v>271.40302100000002</v>
      </c>
      <c r="I99" s="33">
        <v>241.011661</v>
      </c>
      <c r="J99" s="21"/>
      <c r="K99" s="21"/>
      <c r="L99" s="21"/>
      <c r="M99" s="21"/>
      <c r="N99" s="21"/>
      <c r="O99" s="28"/>
      <c r="P99" s="28"/>
      <c r="Q99" s="21"/>
      <c r="R99" s="21"/>
      <c r="S99" s="21"/>
      <c r="T99" s="21"/>
      <c r="U99" s="28"/>
      <c r="V99" s="28"/>
      <c r="W99" s="28"/>
      <c r="X99" s="28"/>
      <c r="Y99" s="28"/>
      <c r="Z99" s="28"/>
      <c r="AA99" s="28"/>
      <c r="AB99" s="28"/>
    </row>
    <row r="100" spans="1:28" ht="15" x14ac:dyDescent="0.25">
      <c r="A100" s="32" t="s">
        <v>129</v>
      </c>
      <c r="B100" s="33">
        <v>108.649041</v>
      </c>
      <c r="C100" s="33">
        <v>125.169117</v>
      </c>
      <c r="D100" s="33">
        <v>135.065349</v>
      </c>
      <c r="E100" s="33">
        <v>171.326583</v>
      </c>
      <c r="F100" s="33">
        <v>182.21248600000001</v>
      </c>
      <c r="G100" s="33">
        <v>195.29555400000001</v>
      </c>
      <c r="H100" s="33">
        <v>223.622184</v>
      </c>
      <c r="I100" s="33">
        <v>236.105693</v>
      </c>
      <c r="J100" s="21"/>
      <c r="K100" s="21"/>
      <c r="L100" s="21"/>
      <c r="M100" s="21"/>
      <c r="N100" s="21"/>
      <c r="O100" s="28"/>
      <c r="P100" s="28"/>
      <c r="Q100" s="21"/>
      <c r="R100" s="21"/>
      <c r="S100" s="21"/>
      <c r="T100" s="21"/>
      <c r="U100" s="28"/>
      <c r="V100" s="28"/>
      <c r="W100" s="28"/>
      <c r="X100" s="28"/>
      <c r="Y100" s="28"/>
      <c r="Z100" s="28"/>
      <c r="AA100" s="28"/>
      <c r="AB100" s="28"/>
    </row>
    <row r="101" spans="1:28" ht="15" x14ac:dyDescent="0.25">
      <c r="A101" s="32" t="s">
        <v>123</v>
      </c>
      <c r="B101" s="33">
        <v>113.375906</v>
      </c>
      <c r="C101" s="33">
        <v>126.94070600000001</v>
      </c>
      <c r="D101" s="33">
        <v>138.973422</v>
      </c>
      <c r="E101" s="33">
        <v>160.48124600000003</v>
      </c>
      <c r="F101" s="33">
        <v>182.36551399999999</v>
      </c>
      <c r="G101" s="33">
        <v>208.06573</v>
      </c>
      <c r="H101" s="33">
        <v>234.39889300000002</v>
      </c>
      <c r="I101" s="33">
        <v>213.19267099999999</v>
      </c>
      <c r="J101" s="21"/>
      <c r="K101" s="21"/>
      <c r="L101" s="21"/>
      <c r="M101" s="21"/>
      <c r="N101" s="21"/>
      <c r="O101" s="28"/>
      <c r="P101" s="28"/>
      <c r="Q101" s="21"/>
      <c r="R101" s="21"/>
      <c r="S101" s="21"/>
      <c r="T101" s="21"/>
      <c r="U101" s="28"/>
      <c r="V101" s="28"/>
      <c r="W101" s="28"/>
      <c r="X101" s="28"/>
      <c r="Y101" s="28"/>
      <c r="Z101" s="28"/>
      <c r="AA101" s="28"/>
      <c r="AB101" s="28"/>
    </row>
    <row r="102" spans="1:28" ht="15" x14ac:dyDescent="0.25">
      <c r="A102" s="32" t="s">
        <v>138</v>
      </c>
      <c r="B102" s="33">
        <v>103.60835499999999</v>
      </c>
      <c r="C102" s="33">
        <v>109.278487</v>
      </c>
      <c r="D102" s="33">
        <v>127.503283</v>
      </c>
      <c r="E102" s="33">
        <v>157.66424900000001</v>
      </c>
      <c r="F102" s="33">
        <v>179.29333199999999</v>
      </c>
      <c r="G102" s="33">
        <v>189.304362</v>
      </c>
      <c r="H102" s="33">
        <v>199.79762700000001</v>
      </c>
      <c r="I102" s="33">
        <v>211.939953</v>
      </c>
      <c r="J102" s="21"/>
      <c r="K102" s="21"/>
      <c r="L102" s="21"/>
      <c r="M102" s="21"/>
      <c r="N102" s="21"/>
      <c r="O102" s="28"/>
      <c r="P102" s="28"/>
      <c r="Q102" s="21"/>
      <c r="R102" s="21"/>
      <c r="S102" s="21"/>
      <c r="T102" s="21"/>
      <c r="U102" s="28"/>
      <c r="V102" s="28"/>
      <c r="W102" s="28"/>
      <c r="X102" s="28"/>
      <c r="Y102" s="28"/>
      <c r="Z102" s="28"/>
      <c r="AA102" s="28"/>
      <c r="AB102" s="28"/>
    </row>
    <row r="103" spans="1:28" ht="15" x14ac:dyDescent="0.25">
      <c r="A103" s="32" t="s">
        <v>135</v>
      </c>
      <c r="B103" s="33">
        <v>137.93920300000002</v>
      </c>
      <c r="C103" s="33">
        <v>142.23261400000001</v>
      </c>
      <c r="D103" s="33">
        <v>159.07847000000001</v>
      </c>
      <c r="E103" s="33">
        <v>177.13079500000001</v>
      </c>
      <c r="F103" s="33">
        <v>192.86844600000001</v>
      </c>
      <c r="G103" s="33">
        <v>213.85955999999999</v>
      </c>
      <c r="H103" s="33">
        <v>207.304089</v>
      </c>
      <c r="I103" s="33">
        <v>201.319299</v>
      </c>
      <c r="J103" s="21"/>
      <c r="K103" s="21"/>
      <c r="L103" s="21"/>
      <c r="M103" s="21"/>
      <c r="N103" s="21"/>
      <c r="O103" s="28"/>
      <c r="P103" s="28"/>
      <c r="Q103" s="21"/>
      <c r="R103" s="21"/>
      <c r="S103" s="21"/>
      <c r="T103" s="21"/>
      <c r="U103" s="28"/>
      <c r="V103" s="28"/>
      <c r="W103" s="28"/>
      <c r="X103" s="28"/>
      <c r="Y103" s="28"/>
      <c r="Z103" s="28"/>
      <c r="AA103" s="28"/>
      <c r="AB103" s="28"/>
    </row>
    <row r="104" spans="1:28" ht="15" x14ac:dyDescent="0.25">
      <c r="A104" s="32" t="s">
        <v>95</v>
      </c>
      <c r="B104" s="33">
        <v>147.324117</v>
      </c>
      <c r="C104" s="33">
        <v>177.352014</v>
      </c>
      <c r="D104" s="33">
        <v>206.324488</v>
      </c>
      <c r="E104" s="33">
        <v>224.25461799999999</v>
      </c>
      <c r="F104" s="33">
        <v>234.29268500000001</v>
      </c>
      <c r="G104" s="33">
        <v>217.212187</v>
      </c>
      <c r="H104" s="33">
        <v>177.424193</v>
      </c>
      <c r="I104" s="33">
        <v>184.97723199999999</v>
      </c>
      <c r="J104" s="21"/>
      <c r="K104" s="21"/>
      <c r="L104" s="21"/>
      <c r="M104" s="21"/>
      <c r="N104" s="21"/>
      <c r="O104" s="28"/>
      <c r="P104" s="28"/>
      <c r="Q104" s="21"/>
      <c r="R104" s="21"/>
      <c r="S104" s="21"/>
      <c r="T104" s="21"/>
      <c r="U104" s="28"/>
      <c r="V104" s="28"/>
      <c r="W104" s="28"/>
      <c r="X104" s="28"/>
      <c r="Y104" s="28"/>
      <c r="Z104" s="28"/>
      <c r="AA104" s="28"/>
      <c r="AB104" s="28"/>
    </row>
    <row r="105" spans="1:28" ht="15" x14ac:dyDescent="0.25">
      <c r="A105" s="32" t="s">
        <v>105</v>
      </c>
      <c r="B105" s="33">
        <v>111.564791</v>
      </c>
      <c r="C105" s="33">
        <v>121.423423</v>
      </c>
      <c r="D105" s="33">
        <v>132.65332199999997</v>
      </c>
      <c r="E105" s="33">
        <v>146.65975500000002</v>
      </c>
      <c r="F105" s="33">
        <v>155.80720700000001</v>
      </c>
      <c r="G105" s="33">
        <v>172.56506099999999</v>
      </c>
      <c r="H105" s="33">
        <v>174.40285299999999</v>
      </c>
      <c r="I105" s="33">
        <v>184.750225</v>
      </c>
      <c r="J105" s="21"/>
      <c r="K105" s="21"/>
      <c r="L105" s="21"/>
      <c r="M105" s="21"/>
      <c r="N105" s="21"/>
      <c r="O105" s="28"/>
      <c r="P105" s="28"/>
      <c r="Q105" s="21"/>
      <c r="R105" s="21"/>
      <c r="S105" s="21"/>
      <c r="T105" s="21"/>
      <c r="U105" s="28"/>
      <c r="V105" s="28"/>
      <c r="W105" s="28"/>
      <c r="X105" s="28"/>
      <c r="Y105" s="28"/>
      <c r="Z105" s="28"/>
      <c r="AA105" s="28"/>
      <c r="AB105" s="28"/>
    </row>
    <row r="106" spans="1:28" ht="15" x14ac:dyDescent="0.25">
      <c r="A106" s="32" t="s">
        <v>136</v>
      </c>
      <c r="B106" s="33">
        <v>109.59408000000001</v>
      </c>
      <c r="C106" s="33">
        <v>117.48043200000001</v>
      </c>
      <c r="D106" s="33">
        <v>129.662274</v>
      </c>
      <c r="E106" s="33">
        <v>143.44727799999998</v>
      </c>
      <c r="F106" s="33">
        <v>154.24764999999999</v>
      </c>
      <c r="G106" s="33">
        <v>175.14513600000001</v>
      </c>
      <c r="H106" s="33">
        <v>187.82816500000001</v>
      </c>
      <c r="I106" s="33">
        <v>181.35392000000002</v>
      </c>
      <c r="J106" s="21"/>
      <c r="K106" s="21"/>
      <c r="L106" s="21"/>
      <c r="M106" s="21"/>
      <c r="N106" s="21"/>
      <c r="O106" s="28"/>
      <c r="P106" s="28"/>
      <c r="Q106" s="21"/>
      <c r="R106" s="21"/>
      <c r="S106" s="21"/>
      <c r="T106" s="21"/>
      <c r="U106" s="28"/>
      <c r="V106" s="28"/>
      <c r="W106" s="28"/>
      <c r="X106" s="28"/>
      <c r="Y106" s="28"/>
      <c r="Z106" s="28"/>
      <c r="AA106" s="28"/>
      <c r="AB106" s="28"/>
    </row>
    <row r="107" spans="1:28" ht="15" x14ac:dyDescent="0.25">
      <c r="A107" s="32" t="s">
        <v>106</v>
      </c>
      <c r="B107" s="33">
        <v>118.65383199999999</v>
      </c>
      <c r="C107" s="33">
        <v>133.08095800000001</v>
      </c>
      <c r="D107" s="33">
        <v>139.580916</v>
      </c>
      <c r="E107" s="33">
        <v>151.98918499999999</v>
      </c>
      <c r="F107" s="33">
        <v>140.27014300000002</v>
      </c>
      <c r="G107" s="33">
        <v>175.80922099999998</v>
      </c>
      <c r="H107" s="33">
        <v>218.30995199999998</v>
      </c>
      <c r="I107" s="33">
        <v>168.24059800000001</v>
      </c>
      <c r="J107" s="21"/>
      <c r="K107" s="21"/>
      <c r="L107" s="21"/>
      <c r="M107" s="21"/>
      <c r="N107" s="21"/>
      <c r="O107" s="28"/>
      <c r="P107" s="28"/>
      <c r="Q107" s="21"/>
      <c r="R107" s="21"/>
      <c r="S107" s="21"/>
      <c r="T107" s="21"/>
      <c r="U107" s="28"/>
      <c r="V107" s="28"/>
      <c r="W107" s="28"/>
      <c r="X107" s="28"/>
      <c r="Y107" s="28"/>
      <c r="Z107" s="28"/>
      <c r="AA107" s="28"/>
      <c r="AB107" s="28"/>
    </row>
    <row r="108" spans="1:28" ht="15" x14ac:dyDescent="0.25">
      <c r="A108" s="32" t="s">
        <v>133</v>
      </c>
      <c r="B108" s="33">
        <v>106.45509</v>
      </c>
      <c r="C108" s="33">
        <v>127.84360799999999</v>
      </c>
      <c r="D108" s="33">
        <v>139.20831099999998</v>
      </c>
      <c r="E108" s="33">
        <v>146.01877100000002</v>
      </c>
      <c r="F108" s="33">
        <v>168.90048100000001</v>
      </c>
      <c r="G108" s="33">
        <v>171.82464199999998</v>
      </c>
      <c r="H108" s="33">
        <v>180.43648300000001</v>
      </c>
      <c r="I108" s="33">
        <v>159.30542399999999</v>
      </c>
      <c r="J108" s="21"/>
      <c r="K108" s="21"/>
      <c r="L108" s="21"/>
      <c r="M108" s="21"/>
      <c r="N108" s="21"/>
      <c r="O108" s="28"/>
      <c r="P108" s="28"/>
      <c r="Q108" s="21"/>
      <c r="R108" s="21"/>
      <c r="S108" s="21"/>
      <c r="T108" s="21"/>
      <c r="U108" s="28"/>
      <c r="V108" s="28"/>
      <c r="W108" s="28"/>
      <c r="X108" s="28"/>
      <c r="Y108" s="28"/>
      <c r="Z108" s="28"/>
      <c r="AA108" s="28"/>
      <c r="AB108" s="28"/>
    </row>
    <row r="109" spans="1:28" ht="15" x14ac:dyDescent="0.25">
      <c r="A109" s="32" t="s">
        <v>108</v>
      </c>
      <c r="B109" s="33">
        <v>105.94752899999999</v>
      </c>
      <c r="C109" s="33">
        <v>138.39872599999998</v>
      </c>
      <c r="D109" s="33">
        <v>130.70466199999998</v>
      </c>
      <c r="E109" s="33">
        <v>145.64162999999999</v>
      </c>
      <c r="F109" s="33">
        <v>162.867774</v>
      </c>
      <c r="G109" s="33">
        <v>178.78751199999999</v>
      </c>
      <c r="H109" s="33">
        <v>179.359374</v>
      </c>
      <c r="I109" s="33">
        <v>156.30362500000001</v>
      </c>
      <c r="J109" s="21"/>
      <c r="K109" s="21"/>
      <c r="L109" s="21"/>
      <c r="M109" s="21"/>
      <c r="N109" s="21"/>
      <c r="O109" s="28"/>
      <c r="P109" s="28"/>
      <c r="Q109" s="21"/>
      <c r="R109" s="21"/>
      <c r="S109" s="21"/>
      <c r="T109" s="21"/>
      <c r="U109" s="28"/>
      <c r="V109" s="28"/>
      <c r="W109" s="28"/>
      <c r="X109" s="28"/>
      <c r="Y109" s="28"/>
      <c r="Z109" s="28"/>
      <c r="AA109" s="28"/>
      <c r="AB109" s="28"/>
    </row>
    <row r="110" spans="1:28" ht="15" x14ac:dyDescent="0.25">
      <c r="A110" s="32" t="s">
        <v>100</v>
      </c>
      <c r="B110" s="33">
        <v>99.419860999999997</v>
      </c>
      <c r="C110" s="33">
        <v>103.25981200000001</v>
      </c>
      <c r="D110" s="33">
        <v>109.5078</v>
      </c>
      <c r="E110" s="33">
        <v>126.11400399999999</v>
      </c>
      <c r="F110" s="33">
        <v>137.973443</v>
      </c>
      <c r="G110" s="33">
        <v>154.314449</v>
      </c>
      <c r="H110" s="33">
        <v>160.34834400000003</v>
      </c>
      <c r="I110" s="33">
        <v>156.26717000000002</v>
      </c>
      <c r="J110" s="21"/>
      <c r="K110" s="21"/>
      <c r="L110" s="21"/>
      <c r="M110" s="21"/>
      <c r="N110" s="21"/>
      <c r="O110" s="28"/>
      <c r="P110" s="28"/>
      <c r="Q110" s="21"/>
      <c r="R110" s="21"/>
      <c r="S110" s="21"/>
      <c r="T110" s="21"/>
      <c r="U110" s="28"/>
      <c r="V110" s="28"/>
      <c r="W110" s="28"/>
      <c r="X110" s="28"/>
      <c r="Y110" s="28"/>
      <c r="Z110" s="28"/>
      <c r="AA110" s="28"/>
      <c r="AB110" s="28"/>
    </row>
    <row r="111" spans="1:28" ht="15" x14ac:dyDescent="0.25">
      <c r="A111" s="32" t="s">
        <v>107</v>
      </c>
      <c r="B111" s="33">
        <v>121.630977</v>
      </c>
      <c r="C111" s="33">
        <v>127.144612</v>
      </c>
      <c r="D111" s="33">
        <v>134.17814300000001</v>
      </c>
      <c r="E111" s="33">
        <v>147.246521</v>
      </c>
      <c r="F111" s="33">
        <v>141.82468700000001</v>
      </c>
      <c r="G111" s="33">
        <v>166.075468</v>
      </c>
      <c r="H111" s="33">
        <v>171.489214</v>
      </c>
      <c r="I111" s="33">
        <v>154.03963000000002</v>
      </c>
      <c r="J111" s="21"/>
      <c r="K111" s="21"/>
      <c r="L111" s="21"/>
      <c r="M111" s="21"/>
      <c r="N111" s="21"/>
      <c r="O111" s="28"/>
      <c r="P111" s="28"/>
      <c r="Q111" s="21"/>
      <c r="R111" s="21"/>
      <c r="S111" s="21"/>
      <c r="T111" s="21"/>
      <c r="U111" s="28"/>
      <c r="V111" s="28"/>
      <c r="W111" s="28"/>
      <c r="X111" s="28"/>
      <c r="Y111" s="28"/>
      <c r="Z111" s="28"/>
      <c r="AA111" s="28"/>
      <c r="AB111" s="28"/>
    </row>
    <row r="112" spans="1:28" ht="15" x14ac:dyDescent="0.25">
      <c r="A112" s="32" t="s">
        <v>124</v>
      </c>
      <c r="B112" s="33">
        <v>72.499077</v>
      </c>
      <c r="C112" s="33">
        <v>85.919828999999993</v>
      </c>
      <c r="D112" s="33">
        <v>89.773809</v>
      </c>
      <c r="E112" s="33">
        <v>95.575448999999992</v>
      </c>
      <c r="F112" s="33">
        <v>116.79267</v>
      </c>
      <c r="G112" s="33">
        <v>135.54271</v>
      </c>
      <c r="H112" s="33">
        <v>135.274384</v>
      </c>
      <c r="I112" s="33">
        <v>149.80855499999998</v>
      </c>
      <c r="J112" s="21"/>
      <c r="K112" s="21"/>
      <c r="L112" s="21"/>
      <c r="M112" s="21"/>
      <c r="N112" s="21"/>
      <c r="O112" s="28"/>
      <c r="P112" s="28"/>
      <c r="Q112" s="21"/>
      <c r="R112" s="21"/>
      <c r="S112" s="21"/>
      <c r="T112" s="21"/>
      <c r="U112" s="28"/>
      <c r="V112" s="28"/>
      <c r="W112" s="28"/>
      <c r="X112" s="28"/>
      <c r="Y112" s="28"/>
      <c r="Z112" s="28"/>
      <c r="AA112" s="28"/>
      <c r="AB112" s="28"/>
    </row>
    <row r="113" spans="1:28" ht="15" x14ac:dyDescent="0.25">
      <c r="A113" s="32" t="s">
        <v>134</v>
      </c>
      <c r="B113" s="33">
        <v>68.962524000000002</v>
      </c>
      <c r="C113" s="33">
        <v>71.424024000000003</v>
      </c>
      <c r="D113" s="33">
        <v>79.898145999999997</v>
      </c>
      <c r="E113" s="33">
        <v>89.852514999999997</v>
      </c>
      <c r="F113" s="33">
        <v>93.434187999999992</v>
      </c>
      <c r="G113" s="33">
        <v>112.27935400000001</v>
      </c>
      <c r="H113" s="33">
        <v>146.71810600000001</v>
      </c>
      <c r="I113" s="33">
        <v>148.48873399999999</v>
      </c>
      <c r="J113" s="21"/>
      <c r="K113" s="21"/>
      <c r="L113" s="21"/>
      <c r="M113" s="21"/>
      <c r="N113" s="21"/>
      <c r="O113" s="28"/>
      <c r="P113" s="28"/>
      <c r="Q113" s="21"/>
      <c r="R113" s="21"/>
      <c r="S113" s="21"/>
      <c r="T113" s="21"/>
      <c r="U113" s="28"/>
      <c r="V113" s="28"/>
      <c r="W113" s="28"/>
      <c r="X113" s="28"/>
      <c r="Y113" s="28"/>
      <c r="Z113" s="28"/>
      <c r="AA113" s="28"/>
      <c r="AB113" s="28"/>
    </row>
    <row r="114" spans="1:28" ht="15" x14ac:dyDescent="0.25">
      <c r="A114" s="32" t="s">
        <v>114</v>
      </c>
      <c r="B114" s="33">
        <v>383.95277799999997</v>
      </c>
      <c r="C114" s="33">
        <v>446.08879300000001</v>
      </c>
      <c r="D114" s="33">
        <v>562.82773999999995</v>
      </c>
      <c r="E114" s="33">
        <v>312.03040199999998</v>
      </c>
      <c r="F114" s="33">
        <v>340.18303300000002</v>
      </c>
      <c r="G114" s="33">
        <v>355.443555</v>
      </c>
      <c r="H114" s="33">
        <v>187.26464799999999</v>
      </c>
      <c r="I114" s="33">
        <v>130.33896000000001</v>
      </c>
      <c r="J114" s="21"/>
      <c r="K114" s="21"/>
      <c r="L114" s="21"/>
      <c r="M114" s="21"/>
      <c r="N114" s="21"/>
      <c r="O114" s="28"/>
      <c r="P114" s="28"/>
      <c r="Q114" s="21"/>
      <c r="R114" s="21"/>
      <c r="S114" s="21"/>
      <c r="T114" s="21"/>
      <c r="U114" s="28"/>
      <c r="V114" s="28"/>
      <c r="W114" s="28"/>
      <c r="X114" s="28"/>
      <c r="Y114" s="28"/>
      <c r="Z114" s="28"/>
      <c r="AA114" s="28"/>
      <c r="AB114" s="28"/>
    </row>
    <row r="115" spans="1:28" ht="15" x14ac:dyDescent="0.25">
      <c r="A115" s="32" t="s">
        <v>121</v>
      </c>
      <c r="B115" s="33">
        <v>66.54858999999999</v>
      </c>
      <c r="C115" s="33">
        <v>80.572732000000002</v>
      </c>
      <c r="D115" s="33">
        <v>86.176935</v>
      </c>
      <c r="E115" s="33">
        <v>88.894919999999999</v>
      </c>
      <c r="F115" s="33">
        <v>102.03083500000001</v>
      </c>
      <c r="G115" s="33">
        <v>122.86756800000001</v>
      </c>
      <c r="H115" s="33">
        <v>118.04382700000001</v>
      </c>
      <c r="I115" s="33">
        <v>125.48807600000001</v>
      </c>
      <c r="J115" s="21"/>
      <c r="K115" s="21"/>
      <c r="L115" s="21"/>
      <c r="M115" s="21"/>
      <c r="N115" s="21"/>
      <c r="O115" s="28"/>
      <c r="P115" s="28"/>
      <c r="Q115" s="21"/>
      <c r="R115" s="21"/>
      <c r="S115" s="21"/>
      <c r="T115" s="21"/>
      <c r="U115" s="28"/>
      <c r="V115" s="28"/>
      <c r="W115" s="28"/>
      <c r="X115" s="28"/>
      <c r="Y115" s="28"/>
      <c r="Z115" s="28"/>
      <c r="AA115" s="28"/>
      <c r="AB115" s="28"/>
    </row>
    <row r="116" spans="1:28" ht="15" x14ac:dyDescent="0.25">
      <c r="A116" s="32" t="s">
        <v>125</v>
      </c>
      <c r="B116" s="33">
        <v>66.599987999999996</v>
      </c>
      <c r="C116" s="33">
        <v>74.497754</v>
      </c>
      <c r="D116" s="33">
        <v>80.314066000000011</v>
      </c>
      <c r="E116" s="33">
        <v>96.482746000000006</v>
      </c>
      <c r="F116" s="33">
        <v>97.823386999999997</v>
      </c>
      <c r="G116" s="33">
        <v>109.30931600000001</v>
      </c>
      <c r="H116" s="33">
        <v>131.28410399999999</v>
      </c>
      <c r="I116" s="33">
        <v>122.36314299999999</v>
      </c>
      <c r="J116" s="21"/>
      <c r="K116" s="21"/>
      <c r="L116" s="21"/>
      <c r="M116" s="21"/>
      <c r="N116" s="21"/>
      <c r="O116" s="28"/>
      <c r="P116" s="28"/>
      <c r="Q116" s="21"/>
      <c r="R116" s="21"/>
      <c r="S116" s="21"/>
      <c r="T116" s="21"/>
      <c r="U116" s="28"/>
      <c r="V116" s="28"/>
      <c r="W116" s="28"/>
      <c r="X116" s="28"/>
      <c r="Y116" s="28"/>
      <c r="Z116" s="28"/>
      <c r="AA116" s="28"/>
      <c r="AB116" s="28"/>
    </row>
    <row r="117" spans="1:28" ht="15" x14ac:dyDescent="0.25">
      <c r="A117" s="32" t="s">
        <v>92</v>
      </c>
      <c r="B117" s="33">
        <v>66.279291000000001</v>
      </c>
      <c r="C117" s="33">
        <v>71.460047000000003</v>
      </c>
      <c r="D117" s="33">
        <v>76.331324999999993</v>
      </c>
      <c r="E117" s="33">
        <v>84.472424000000004</v>
      </c>
      <c r="F117" s="33">
        <v>96.062925000000007</v>
      </c>
      <c r="G117" s="33">
        <v>106.729401</v>
      </c>
      <c r="H117" s="33">
        <v>115.24555700000001</v>
      </c>
      <c r="I117" s="33">
        <v>104.28361100000001</v>
      </c>
      <c r="J117" s="21"/>
      <c r="K117" s="21"/>
      <c r="L117" s="21"/>
      <c r="M117" s="21"/>
      <c r="N117" s="21"/>
      <c r="O117" s="28"/>
      <c r="P117" s="28"/>
      <c r="Q117" s="21"/>
      <c r="R117" s="21"/>
      <c r="S117" s="21"/>
      <c r="T117" s="21"/>
      <c r="U117" s="28"/>
      <c r="V117" s="28"/>
      <c r="W117" s="28"/>
      <c r="X117" s="28"/>
      <c r="Y117" s="28"/>
      <c r="Z117" s="28"/>
      <c r="AA117" s="28"/>
      <c r="AB117" s="28"/>
    </row>
    <row r="118" spans="1:28" ht="15" x14ac:dyDescent="0.25">
      <c r="A118" s="32" t="s">
        <v>113</v>
      </c>
      <c r="B118" s="33">
        <v>66.624266000000006</v>
      </c>
      <c r="C118" s="33">
        <v>75.505982999999986</v>
      </c>
      <c r="D118" s="33">
        <v>79.074770999999998</v>
      </c>
      <c r="E118" s="33">
        <v>88.518244999999993</v>
      </c>
      <c r="F118" s="33">
        <v>104.39681399999999</v>
      </c>
      <c r="G118" s="33">
        <v>114.068072</v>
      </c>
      <c r="H118" s="33">
        <v>107.79937799999999</v>
      </c>
      <c r="I118" s="33">
        <v>98.361792000000008</v>
      </c>
      <c r="J118" s="21"/>
      <c r="K118" s="21"/>
      <c r="L118" s="21"/>
      <c r="M118" s="21"/>
      <c r="N118" s="21"/>
      <c r="O118" s="28"/>
      <c r="P118" s="28"/>
      <c r="Q118" s="21"/>
      <c r="R118" s="21"/>
      <c r="S118" s="21"/>
      <c r="T118" s="21"/>
      <c r="U118" s="28"/>
      <c r="V118" s="28"/>
      <c r="W118" s="28"/>
      <c r="X118" s="28"/>
      <c r="Y118" s="28"/>
      <c r="Z118" s="28"/>
      <c r="AA118" s="28"/>
      <c r="AB118" s="28"/>
    </row>
    <row r="119" spans="1:28" ht="15" x14ac:dyDescent="0.25">
      <c r="A119" s="32" t="s">
        <v>127</v>
      </c>
      <c r="B119" s="33">
        <v>48.980773999999997</v>
      </c>
      <c r="C119" s="33">
        <v>54.050548999999997</v>
      </c>
      <c r="D119" s="33">
        <v>59.474317999999997</v>
      </c>
      <c r="E119" s="33">
        <v>68.395253999999994</v>
      </c>
      <c r="F119" s="33">
        <v>75.158883000000003</v>
      </c>
      <c r="G119" s="33">
        <v>88.303331999999997</v>
      </c>
      <c r="H119" s="33">
        <v>89.326134999999994</v>
      </c>
      <c r="I119" s="33">
        <v>97.330995999999999</v>
      </c>
      <c r="J119" s="21"/>
      <c r="K119" s="21"/>
      <c r="L119" s="21"/>
      <c r="M119" s="21"/>
      <c r="N119" s="21"/>
      <c r="O119" s="28"/>
      <c r="P119" s="28"/>
      <c r="Q119" s="21"/>
      <c r="R119" s="21"/>
      <c r="S119" s="21"/>
      <c r="T119" s="21"/>
      <c r="U119" s="28"/>
      <c r="V119" s="28"/>
      <c r="W119" s="28"/>
      <c r="X119" s="28"/>
      <c r="Y119" s="28"/>
      <c r="Z119" s="28"/>
      <c r="AA119" s="28"/>
      <c r="AB119" s="28"/>
    </row>
    <row r="120" spans="1:28" ht="15" x14ac:dyDescent="0.25">
      <c r="A120" s="32" t="s">
        <v>131</v>
      </c>
      <c r="B120" s="33">
        <v>60.133105</v>
      </c>
      <c r="C120" s="33">
        <v>66.916751000000005</v>
      </c>
      <c r="D120" s="33">
        <v>71.247778000000011</v>
      </c>
      <c r="E120" s="33">
        <v>79.178099000000003</v>
      </c>
      <c r="F120" s="33">
        <v>89.116163</v>
      </c>
      <c r="G120" s="33">
        <v>106.031975</v>
      </c>
      <c r="H120" s="33">
        <v>107.13792100000001</v>
      </c>
      <c r="I120" s="33">
        <v>87.787195000000011</v>
      </c>
      <c r="J120" s="21"/>
      <c r="K120" s="21"/>
      <c r="L120" s="21"/>
      <c r="M120" s="21"/>
      <c r="N120" s="21"/>
      <c r="O120" s="28"/>
      <c r="P120" s="28"/>
      <c r="Q120" s="21"/>
      <c r="R120" s="21"/>
      <c r="S120" s="21"/>
      <c r="T120" s="21"/>
      <c r="U120" s="28"/>
      <c r="V120" s="28"/>
      <c r="W120" s="28"/>
      <c r="X120" s="28"/>
      <c r="Y120" s="28"/>
      <c r="Z120" s="28"/>
      <c r="AA120" s="28"/>
      <c r="AB120" s="28"/>
    </row>
    <row r="121" spans="1:28" ht="15" x14ac:dyDescent="0.25">
      <c r="A121" s="32" t="s">
        <v>118</v>
      </c>
      <c r="B121" s="33">
        <v>46.787537999999998</v>
      </c>
      <c r="C121" s="33">
        <v>51.699750999999999</v>
      </c>
      <c r="D121" s="33">
        <v>58.294002999999996</v>
      </c>
      <c r="E121" s="33">
        <v>68.838881999999998</v>
      </c>
      <c r="F121" s="33">
        <v>75.173342999999988</v>
      </c>
      <c r="G121" s="33">
        <v>83.329361999999989</v>
      </c>
      <c r="H121" s="33">
        <v>94.692494999999994</v>
      </c>
      <c r="I121" s="33">
        <v>84.317630999999992</v>
      </c>
      <c r="J121" s="21"/>
      <c r="K121" s="21"/>
      <c r="L121" s="21"/>
      <c r="M121" s="21"/>
      <c r="N121" s="21"/>
      <c r="O121" s="28"/>
      <c r="P121" s="28"/>
      <c r="Q121" s="21"/>
      <c r="R121" s="21"/>
      <c r="S121" s="21"/>
      <c r="T121" s="21"/>
      <c r="U121" s="28"/>
      <c r="V121" s="28"/>
      <c r="W121" s="28"/>
      <c r="X121" s="28"/>
      <c r="Y121" s="28"/>
      <c r="Z121" s="28"/>
      <c r="AA121" s="28"/>
      <c r="AB121" s="28"/>
    </row>
    <row r="122" spans="1:28" ht="15" x14ac:dyDescent="0.25">
      <c r="A122" s="32" t="s">
        <v>101</v>
      </c>
      <c r="B122" s="33">
        <v>43.669933</v>
      </c>
      <c r="C122" s="33">
        <v>44.879559</v>
      </c>
      <c r="D122" s="33">
        <v>47.701860000000003</v>
      </c>
      <c r="E122" s="33">
        <v>53.640402999999999</v>
      </c>
      <c r="F122" s="33">
        <v>57.565961999999999</v>
      </c>
      <c r="G122" s="33">
        <v>94.880801000000005</v>
      </c>
      <c r="H122" s="33">
        <v>93.002785999999986</v>
      </c>
      <c r="I122" s="33">
        <v>82.010554999999997</v>
      </c>
      <c r="J122" s="21"/>
      <c r="K122" s="21"/>
      <c r="L122" s="21"/>
      <c r="M122" s="21"/>
      <c r="N122" s="21"/>
      <c r="O122" s="28"/>
      <c r="P122" s="28"/>
      <c r="Q122" s="21"/>
      <c r="R122" s="21"/>
      <c r="S122" s="21"/>
      <c r="T122" s="21"/>
      <c r="U122" s="28"/>
      <c r="V122" s="28"/>
      <c r="W122" s="28"/>
      <c r="X122" s="28"/>
      <c r="Y122" s="28"/>
      <c r="Z122" s="28"/>
      <c r="AA122" s="28"/>
      <c r="AB122" s="28"/>
    </row>
    <row r="123" spans="1:28" ht="15" x14ac:dyDescent="0.25">
      <c r="A123" s="32" t="s">
        <v>128</v>
      </c>
      <c r="B123" s="33">
        <v>39.733080999999999</v>
      </c>
      <c r="C123" s="33">
        <v>44.407504000000003</v>
      </c>
      <c r="D123" s="33">
        <v>47.138671000000002</v>
      </c>
      <c r="E123" s="33">
        <v>56.545447999999993</v>
      </c>
      <c r="F123" s="33">
        <v>55.524334000000003</v>
      </c>
      <c r="G123" s="33">
        <v>57.870815</v>
      </c>
      <c r="H123" s="33">
        <v>77.505020999999999</v>
      </c>
      <c r="I123" s="33">
        <v>76.553267000000005</v>
      </c>
      <c r="J123" s="21"/>
      <c r="K123" s="21"/>
      <c r="L123" s="21"/>
      <c r="M123" s="21"/>
      <c r="N123" s="21"/>
      <c r="O123" s="28"/>
      <c r="P123" s="28"/>
      <c r="Q123" s="21"/>
      <c r="R123" s="21"/>
      <c r="S123" s="21"/>
      <c r="T123" s="21"/>
      <c r="U123" s="28"/>
      <c r="V123" s="28"/>
      <c r="W123" s="28"/>
      <c r="X123" s="28"/>
      <c r="Y123" s="28"/>
      <c r="Z123" s="28"/>
      <c r="AA123" s="28"/>
      <c r="AB123" s="28"/>
    </row>
    <row r="124" spans="1:28" ht="15" x14ac:dyDescent="0.25">
      <c r="A124" s="32" t="s">
        <v>91</v>
      </c>
      <c r="B124" s="33">
        <v>68.735645999999988</v>
      </c>
      <c r="C124" s="33">
        <v>69.18416400000001</v>
      </c>
      <c r="D124" s="33">
        <v>72.262754999999999</v>
      </c>
      <c r="E124" s="33">
        <v>73.988004000000004</v>
      </c>
      <c r="F124" s="33">
        <v>91.722479000000007</v>
      </c>
      <c r="G124" s="33">
        <v>99.125471999999988</v>
      </c>
      <c r="H124" s="33">
        <v>96.966778999999988</v>
      </c>
      <c r="I124" s="33">
        <v>76.408093999999991</v>
      </c>
      <c r="J124" s="21"/>
      <c r="K124" s="21"/>
      <c r="L124" s="21"/>
      <c r="M124" s="21"/>
      <c r="N124" s="21"/>
      <c r="O124" s="28"/>
      <c r="P124" s="28"/>
      <c r="Q124" s="21"/>
      <c r="R124" s="21"/>
      <c r="S124" s="21"/>
      <c r="T124" s="21"/>
      <c r="U124" s="28"/>
      <c r="V124" s="28"/>
      <c r="W124" s="28"/>
      <c r="X124" s="28"/>
      <c r="Y124" s="28"/>
      <c r="Z124" s="28"/>
      <c r="AA124" s="28"/>
      <c r="AB124" s="28"/>
    </row>
    <row r="125" spans="1:28" ht="15" x14ac:dyDescent="0.25">
      <c r="A125" s="32" t="s">
        <v>102</v>
      </c>
      <c r="B125" s="33">
        <v>48.192868000000004</v>
      </c>
      <c r="C125" s="33">
        <v>52.923310000000001</v>
      </c>
      <c r="D125" s="33">
        <v>58.069400000000002</v>
      </c>
      <c r="E125" s="33">
        <v>70.075185000000005</v>
      </c>
      <c r="F125" s="33">
        <v>72.625421000000003</v>
      </c>
      <c r="G125" s="33">
        <v>80.458337</v>
      </c>
      <c r="H125" s="33">
        <v>78.670536999999996</v>
      </c>
      <c r="I125" s="33">
        <v>76.366494000000003</v>
      </c>
      <c r="J125" s="21"/>
      <c r="K125" s="21"/>
      <c r="L125" s="21"/>
      <c r="M125" s="21"/>
      <c r="N125" s="21"/>
      <c r="O125" s="28"/>
      <c r="P125" s="28"/>
      <c r="Q125" s="21"/>
      <c r="R125" s="21"/>
      <c r="S125" s="21"/>
      <c r="T125" s="21"/>
      <c r="U125" s="28"/>
      <c r="V125" s="28"/>
      <c r="W125" s="28"/>
      <c r="X125" s="28"/>
      <c r="Y125" s="28"/>
      <c r="Z125" s="28"/>
      <c r="AA125" s="28"/>
      <c r="AB125" s="28"/>
    </row>
    <row r="126" spans="1:28" ht="15" x14ac:dyDescent="0.25">
      <c r="A126" s="32" t="s">
        <v>119</v>
      </c>
      <c r="B126" s="33">
        <v>46.491557999999998</v>
      </c>
      <c r="C126" s="33">
        <v>48.929411000000002</v>
      </c>
      <c r="D126" s="33">
        <v>53.520499999999998</v>
      </c>
      <c r="E126" s="33">
        <v>61.591864000000001</v>
      </c>
      <c r="F126" s="33">
        <v>66.950361000000001</v>
      </c>
      <c r="G126" s="33">
        <v>74.988998999999993</v>
      </c>
      <c r="H126" s="33">
        <v>79.834842999999992</v>
      </c>
      <c r="I126" s="33">
        <v>73.644841</v>
      </c>
      <c r="J126" s="21"/>
      <c r="K126" s="21"/>
      <c r="L126" s="21"/>
      <c r="M126" s="21"/>
      <c r="N126" s="21"/>
      <c r="O126" s="28"/>
      <c r="P126" s="28"/>
      <c r="Q126" s="21"/>
      <c r="R126" s="21"/>
      <c r="S126" s="21"/>
      <c r="T126" s="21"/>
      <c r="U126" s="28"/>
      <c r="V126" s="28"/>
      <c r="W126" s="28"/>
      <c r="X126" s="28"/>
      <c r="Y126" s="28"/>
      <c r="Z126" s="28"/>
      <c r="AA126" s="28"/>
      <c r="AB126" s="28"/>
    </row>
    <row r="127" spans="1:28" ht="15" x14ac:dyDescent="0.25">
      <c r="A127" s="32" t="s">
        <v>115</v>
      </c>
      <c r="B127" s="33">
        <v>42.023345999999997</v>
      </c>
      <c r="C127" s="33">
        <v>45.941968000000003</v>
      </c>
      <c r="D127" s="33">
        <v>49.912567000000003</v>
      </c>
      <c r="E127" s="33">
        <v>55.759005999999999</v>
      </c>
      <c r="F127" s="33">
        <v>61.982193000000002</v>
      </c>
      <c r="G127" s="33">
        <v>68.949017000000012</v>
      </c>
      <c r="H127" s="33">
        <v>65.365631000000008</v>
      </c>
      <c r="I127" s="33">
        <v>66.200009000000009</v>
      </c>
      <c r="J127" s="21"/>
      <c r="K127" s="21"/>
      <c r="L127" s="21"/>
      <c r="M127" s="21"/>
      <c r="N127" s="21"/>
      <c r="O127" s="28"/>
      <c r="P127" s="28"/>
      <c r="Q127" s="21"/>
      <c r="R127" s="21"/>
      <c r="S127" s="21"/>
      <c r="T127" s="21"/>
      <c r="U127" s="28"/>
      <c r="V127" s="28"/>
      <c r="W127" s="28"/>
      <c r="X127" s="28"/>
      <c r="Y127" s="28"/>
      <c r="Z127" s="28"/>
      <c r="AA127" s="28"/>
      <c r="AB127" s="28"/>
    </row>
    <row r="128" spans="1:28" ht="15" x14ac:dyDescent="0.25">
      <c r="A128" s="32" t="s">
        <v>117</v>
      </c>
      <c r="B128" s="33">
        <v>48.887591999999998</v>
      </c>
      <c r="C128" s="33">
        <v>52.787966999999995</v>
      </c>
      <c r="D128" s="33">
        <v>48.114504999999994</v>
      </c>
      <c r="E128" s="33">
        <v>62.151114999999997</v>
      </c>
      <c r="F128" s="33">
        <v>60.159433</v>
      </c>
      <c r="G128" s="33">
        <v>79.969619999999992</v>
      </c>
      <c r="H128" s="33">
        <v>81.421356000000003</v>
      </c>
      <c r="I128" s="33">
        <v>65.003321</v>
      </c>
      <c r="J128" s="21"/>
      <c r="K128" s="21"/>
      <c r="L128" s="21"/>
      <c r="M128" s="21"/>
      <c r="N128" s="21"/>
      <c r="O128" s="28"/>
      <c r="P128" s="28"/>
      <c r="Q128" s="21"/>
      <c r="R128" s="21"/>
      <c r="S128" s="21"/>
      <c r="T128" s="21"/>
      <c r="U128" s="28"/>
      <c r="V128" s="28"/>
      <c r="W128" s="28"/>
      <c r="X128" s="28"/>
      <c r="Y128" s="28"/>
      <c r="Z128" s="28"/>
      <c r="AA128" s="28"/>
      <c r="AB128" s="28"/>
    </row>
    <row r="129" spans="1:28" ht="15" x14ac:dyDescent="0.25">
      <c r="A129" s="32" t="s">
        <v>126</v>
      </c>
      <c r="B129" s="33">
        <v>44.998036999999997</v>
      </c>
      <c r="C129" s="33">
        <v>47.273913</v>
      </c>
      <c r="D129" s="33">
        <v>52.962094999999998</v>
      </c>
      <c r="E129" s="33">
        <v>58.37162</v>
      </c>
      <c r="F129" s="33">
        <v>59.093786999999999</v>
      </c>
      <c r="G129" s="33">
        <v>79.070447000000001</v>
      </c>
      <c r="H129" s="33">
        <v>76.228438999999995</v>
      </c>
      <c r="I129" s="33">
        <v>62.439720999999999</v>
      </c>
      <c r="J129" s="21"/>
      <c r="K129" s="21"/>
      <c r="L129" s="21"/>
      <c r="M129" s="21"/>
      <c r="N129" s="21"/>
      <c r="O129" s="28"/>
      <c r="P129" s="28"/>
      <c r="Q129" s="21"/>
      <c r="R129" s="21"/>
      <c r="S129" s="21"/>
      <c r="T129" s="21"/>
      <c r="U129" s="28"/>
      <c r="V129" s="28"/>
      <c r="W129" s="28"/>
      <c r="X129" s="28"/>
      <c r="Y129" s="28"/>
      <c r="Z129" s="28"/>
      <c r="AA129" s="28"/>
      <c r="AB129" s="28"/>
    </row>
    <row r="130" spans="1:28" ht="15" x14ac:dyDescent="0.25">
      <c r="A130" s="32" t="s">
        <v>94</v>
      </c>
      <c r="B130" s="33">
        <v>39.487569999999998</v>
      </c>
      <c r="C130" s="33">
        <v>44.281393999999999</v>
      </c>
      <c r="D130" s="33">
        <v>46.831455999999996</v>
      </c>
      <c r="E130" s="33">
        <v>49.164243999999997</v>
      </c>
      <c r="F130" s="33">
        <v>50.973302000000004</v>
      </c>
      <c r="G130" s="33">
        <v>54.914017000000001</v>
      </c>
      <c r="H130" s="33">
        <v>60.388330000000003</v>
      </c>
      <c r="I130" s="33">
        <v>60.277650999999999</v>
      </c>
      <c r="J130" s="21"/>
      <c r="K130" s="21"/>
      <c r="L130" s="21"/>
      <c r="M130" s="21"/>
      <c r="N130" s="21"/>
      <c r="O130" s="28"/>
      <c r="P130" s="28"/>
      <c r="Q130" s="21"/>
      <c r="R130" s="21"/>
      <c r="S130" s="21"/>
      <c r="T130" s="21"/>
      <c r="U130" s="28"/>
      <c r="V130" s="28"/>
      <c r="W130" s="28"/>
      <c r="X130" s="28"/>
      <c r="Y130" s="28"/>
      <c r="Z130" s="28"/>
      <c r="AA130" s="28"/>
      <c r="AB130" s="28"/>
    </row>
    <row r="131" spans="1:28" ht="15" x14ac:dyDescent="0.25">
      <c r="A131" s="32" t="s">
        <v>104</v>
      </c>
      <c r="B131" s="33">
        <v>36.750616000000001</v>
      </c>
      <c r="C131" s="33">
        <v>40.206052000000007</v>
      </c>
      <c r="D131" s="33">
        <v>46.600006999999998</v>
      </c>
      <c r="E131" s="33">
        <v>49.340375999999999</v>
      </c>
      <c r="F131" s="33">
        <v>56.786949999999997</v>
      </c>
      <c r="G131" s="33">
        <v>65.948630000000009</v>
      </c>
      <c r="H131" s="33">
        <v>64.691620999999998</v>
      </c>
      <c r="I131" s="33">
        <v>58.781759000000001</v>
      </c>
      <c r="J131" s="21"/>
      <c r="K131" s="21"/>
      <c r="L131" s="21"/>
      <c r="M131" s="21"/>
      <c r="N131" s="21"/>
      <c r="O131" s="28"/>
      <c r="P131" s="28"/>
      <c r="Q131" s="21"/>
      <c r="R131" s="21"/>
      <c r="S131" s="21"/>
      <c r="T131" s="21"/>
      <c r="U131" s="28"/>
      <c r="V131" s="28"/>
      <c r="W131" s="28"/>
      <c r="X131" s="28"/>
      <c r="Y131" s="28"/>
      <c r="Z131" s="28"/>
      <c r="AA131" s="28"/>
      <c r="AB131" s="28"/>
    </row>
    <row r="132" spans="1:28" ht="15" x14ac:dyDescent="0.25">
      <c r="A132" s="32" t="s">
        <v>90</v>
      </c>
      <c r="B132" s="33">
        <v>36.327752999999994</v>
      </c>
      <c r="C132" s="33">
        <v>40.737091999999997</v>
      </c>
      <c r="D132" s="33">
        <v>45.256743</v>
      </c>
      <c r="E132" s="33">
        <v>50.830644999999997</v>
      </c>
      <c r="F132" s="33">
        <v>53.135418000000001</v>
      </c>
      <c r="G132" s="33">
        <v>57.125219999999999</v>
      </c>
      <c r="H132" s="33">
        <v>69.093012000000002</v>
      </c>
      <c r="I132" s="33">
        <v>56.125271999999995</v>
      </c>
      <c r="J132" s="21"/>
      <c r="K132" s="21"/>
      <c r="L132" s="21"/>
      <c r="M132" s="21"/>
      <c r="N132" s="21"/>
      <c r="O132" s="28"/>
      <c r="P132" s="28"/>
      <c r="Q132" s="21"/>
      <c r="R132" s="21"/>
      <c r="S132" s="21"/>
      <c r="T132" s="21"/>
      <c r="U132" s="28"/>
      <c r="V132" s="28"/>
      <c r="W132" s="28"/>
      <c r="X132" s="28"/>
      <c r="Y132" s="28"/>
      <c r="Z132" s="28"/>
      <c r="AA132" s="28"/>
      <c r="AB132" s="28"/>
    </row>
    <row r="133" spans="1:28" ht="15" x14ac:dyDescent="0.25">
      <c r="A133" s="32" t="s">
        <v>130</v>
      </c>
      <c r="B133" s="33">
        <v>32.212507000000002</v>
      </c>
      <c r="C133" s="33">
        <v>36.05348</v>
      </c>
      <c r="D133" s="33">
        <v>36.724574000000004</v>
      </c>
      <c r="E133" s="33">
        <v>42.097900000000003</v>
      </c>
      <c r="F133" s="33">
        <v>47.086438999999999</v>
      </c>
      <c r="G133" s="33">
        <v>54.259449000000004</v>
      </c>
      <c r="H133" s="33">
        <v>54.856057</v>
      </c>
      <c r="I133" s="33">
        <v>53.725465999999997</v>
      </c>
      <c r="J133" s="21"/>
      <c r="K133" s="21"/>
      <c r="L133" s="21"/>
      <c r="M133" s="21"/>
      <c r="N133" s="21"/>
      <c r="O133" s="28"/>
      <c r="P133" s="28"/>
      <c r="Q133" s="21"/>
      <c r="R133" s="21"/>
      <c r="S133" s="21"/>
      <c r="T133" s="21"/>
      <c r="U133" s="28"/>
      <c r="V133" s="28"/>
      <c r="W133" s="28"/>
      <c r="X133" s="28"/>
      <c r="Y133" s="28"/>
      <c r="Z133" s="28"/>
      <c r="AA133" s="28"/>
      <c r="AB133" s="28"/>
    </row>
    <row r="134" spans="1:28" ht="15" x14ac:dyDescent="0.25">
      <c r="A134" s="32" t="s">
        <v>122</v>
      </c>
      <c r="B134" s="33">
        <v>38.737826999999996</v>
      </c>
      <c r="C134" s="33">
        <v>42.938122999999997</v>
      </c>
      <c r="D134" s="33">
        <v>42.195269000000003</v>
      </c>
      <c r="E134" s="33">
        <v>46.297305000000001</v>
      </c>
      <c r="F134" s="33">
        <v>47.464446000000002</v>
      </c>
      <c r="G134" s="33">
        <v>54.207135000000001</v>
      </c>
      <c r="H134" s="33">
        <v>51.004398000000002</v>
      </c>
      <c r="I134" s="33">
        <v>52.720057000000004</v>
      </c>
      <c r="J134" s="21"/>
      <c r="K134" s="21"/>
      <c r="L134" s="21"/>
      <c r="M134" s="21"/>
      <c r="N134" s="21"/>
      <c r="O134" s="28"/>
      <c r="P134" s="28"/>
      <c r="Q134" s="21"/>
      <c r="R134" s="21"/>
      <c r="S134" s="21"/>
      <c r="T134" s="21"/>
      <c r="U134" s="28"/>
      <c r="V134" s="28"/>
      <c r="W134" s="28"/>
      <c r="X134" s="28"/>
      <c r="Y134" s="28"/>
      <c r="Z134" s="28"/>
      <c r="AA134" s="28"/>
      <c r="AB134" s="28"/>
    </row>
    <row r="135" spans="1:28" ht="15" x14ac:dyDescent="0.25">
      <c r="A135" s="32" t="s">
        <v>89</v>
      </c>
      <c r="B135" s="33">
        <v>33.088188000000002</v>
      </c>
      <c r="C135" s="33">
        <v>36.139575999999998</v>
      </c>
      <c r="D135" s="33">
        <v>38.567928999999999</v>
      </c>
      <c r="E135" s="33">
        <v>41.405821000000003</v>
      </c>
      <c r="F135" s="33">
        <v>69.221887000000009</v>
      </c>
      <c r="G135" s="33">
        <v>57.992735999999994</v>
      </c>
      <c r="H135" s="33">
        <v>55.989283</v>
      </c>
      <c r="I135" s="33">
        <v>51.837107000000003</v>
      </c>
      <c r="J135" s="21"/>
      <c r="K135" s="21"/>
      <c r="L135" s="21"/>
      <c r="M135" s="21"/>
      <c r="N135" s="21"/>
      <c r="O135" s="28"/>
      <c r="P135" s="28"/>
      <c r="Q135" s="21"/>
      <c r="R135" s="21"/>
      <c r="S135" s="21"/>
      <c r="T135" s="21"/>
      <c r="U135" s="28"/>
      <c r="V135" s="28"/>
      <c r="W135" s="28"/>
      <c r="X135" s="28"/>
      <c r="Y135" s="28"/>
      <c r="Z135" s="28"/>
      <c r="AA135" s="28"/>
      <c r="AB135" s="28"/>
    </row>
    <row r="136" spans="1:28" ht="15" x14ac:dyDescent="0.25">
      <c r="A136" s="32" t="s">
        <v>132</v>
      </c>
      <c r="B136" s="33">
        <v>24.334121</v>
      </c>
      <c r="C136" s="33">
        <v>28.637025000000001</v>
      </c>
      <c r="D136" s="33">
        <v>33.171503999999999</v>
      </c>
      <c r="E136" s="33">
        <v>36.493656000000001</v>
      </c>
      <c r="F136" s="33">
        <v>40.299061999999999</v>
      </c>
      <c r="G136" s="33">
        <v>44.821877000000001</v>
      </c>
      <c r="H136" s="33">
        <v>48.584384</v>
      </c>
      <c r="I136" s="33">
        <v>49.080019</v>
      </c>
      <c r="J136" s="21"/>
      <c r="K136" s="21"/>
      <c r="L136" s="21"/>
      <c r="M136" s="21"/>
      <c r="N136" s="21"/>
      <c r="O136" s="28"/>
      <c r="P136" s="28"/>
      <c r="Q136" s="21"/>
      <c r="R136" s="21"/>
      <c r="S136" s="21"/>
      <c r="T136" s="21"/>
      <c r="U136" s="28"/>
      <c r="V136" s="28"/>
      <c r="W136" s="28"/>
      <c r="X136" s="28"/>
      <c r="Y136" s="28"/>
      <c r="Z136" s="28"/>
      <c r="AA136" s="28"/>
      <c r="AB136" s="28"/>
    </row>
    <row r="137" spans="1:28" ht="15" x14ac:dyDescent="0.25">
      <c r="A137" s="32" t="s">
        <v>93</v>
      </c>
      <c r="B137" s="33">
        <v>36.819267999999994</v>
      </c>
      <c r="C137" s="33">
        <v>42.130326999999994</v>
      </c>
      <c r="D137" s="33">
        <v>43.489761999999999</v>
      </c>
      <c r="E137" s="33">
        <v>46.147165999999999</v>
      </c>
      <c r="F137" s="33">
        <v>141.51472700000002</v>
      </c>
      <c r="G137" s="33">
        <v>64.774561000000006</v>
      </c>
      <c r="H137" s="33">
        <v>62.299627000000001</v>
      </c>
      <c r="I137" s="33">
        <v>45.767769999999999</v>
      </c>
      <c r="J137" s="21"/>
      <c r="K137" s="21"/>
      <c r="L137" s="21"/>
      <c r="M137" s="21"/>
      <c r="N137" s="21"/>
      <c r="O137" s="28"/>
      <c r="P137" s="28"/>
      <c r="Q137" s="21"/>
      <c r="R137" s="21"/>
      <c r="S137" s="21"/>
      <c r="T137" s="21"/>
      <c r="U137" s="28"/>
      <c r="V137" s="28"/>
      <c r="W137" s="28"/>
      <c r="X137" s="28"/>
      <c r="Y137" s="28"/>
      <c r="Z137" s="28"/>
      <c r="AA137" s="28"/>
      <c r="AB137" s="28"/>
    </row>
    <row r="138" spans="1:28" ht="15" x14ac:dyDescent="0.25">
      <c r="A138" s="32" t="s">
        <v>88</v>
      </c>
      <c r="B138" s="33">
        <v>28.474437000000002</v>
      </c>
      <c r="C138" s="33">
        <v>29.877582999999998</v>
      </c>
      <c r="D138" s="33">
        <v>37.433329000000001</v>
      </c>
      <c r="E138" s="33">
        <v>40.642423000000001</v>
      </c>
      <c r="F138" s="33">
        <v>47.559033000000007</v>
      </c>
      <c r="G138" s="33">
        <v>52.074569000000004</v>
      </c>
      <c r="H138" s="33">
        <v>49.794246000000001</v>
      </c>
      <c r="I138" s="33">
        <v>41.212156999999998</v>
      </c>
      <c r="J138" s="21"/>
      <c r="K138" s="21"/>
      <c r="L138" s="21"/>
      <c r="M138" s="21"/>
      <c r="N138" s="21"/>
      <c r="O138" s="28"/>
      <c r="P138" s="28"/>
      <c r="Q138" s="21"/>
      <c r="R138" s="21"/>
      <c r="S138" s="21"/>
      <c r="T138" s="21"/>
      <c r="U138" s="28"/>
      <c r="V138" s="28"/>
      <c r="W138" s="28"/>
      <c r="X138" s="28"/>
      <c r="Y138" s="28"/>
      <c r="Z138" s="28"/>
      <c r="AA138" s="28"/>
      <c r="AB138" s="28"/>
    </row>
    <row r="139" spans="1:28" ht="15" x14ac:dyDescent="0.25">
      <c r="A139" s="32"/>
      <c r="B139" s="33"/>
      <c r="C139" s="33"/>
      <c r="D139" s="33"/>
      <c r="E139" s="33"/>
      <c r="F139" s="28"/>
      <c r="G139" s="28"/>
      <c r="H139" s="28"/>
      <c r="I139" s="28"/>
      <c r="J139" s="21"/>
      <c r="K139" s="21"/>
      <c r="L139" s="21"/>
      <c r="M139" s="21"/>
      <c r="N139" s="21"/>
      <c r="O139" s="28"/>
      <c r="P139" s="28"/>
      <c r="Q139" s="21"/>
      <c r="R139" s="21"/>
      <c r="S139" s="21"/>
      <c r="T139" s="21"/>
      <c r="U139" s="28"/>
      <c r="V139" s="28"/>
      <c r="W139" s="28"/>
      <c r="X139" s="28"/>
      <c r="Y139" s="28"/>
      <c r="Z139" s="28"/>
      <c r="AA139" s="28"/>
      <c r="AB139" s="28"/>
    </row>
    <row r="140" spans="1:28" ht="15" x14ac:dyDescent="0.25">
      <c r="A140" s="24" t="s">
        <v>141</v>
      </c>
      <c r="B140" s="25">
        <v>8154.3283659999997</v>
      </c>
      <c r="C140" s="25">
        <v>8786.5060459999986</v>
      </c>
      <c r="D140" s="25">
        <v>9549.9376370000009</v>
      </c>
      <c r="E140" s="25">
        <v>10999.926080000001</v>
      </c>
      <c r="F140" s="25">
        <v>11709.460640000001</v>
      </c>
      <c r="G140" s="25">
        <v>13628.413018000001</v>
      </c>
      <c r="H140" s="25">
        <v>14515.823992000001</v>
      </c>
      <c r="I140" s="25">
        <v>14825.616632000003</v>
      </c>
      <c r="J140" s="21"/>
      <c r="K140" s="21"/>
      <c r="L140" s="21"/>
      <c r="M140" s="21"/>
      <c r="N140" s="21"/>
      <c r="O140" s="28"/>
      <c r="P140" s="28"/>
      <c r="Q140" s="21"/>
      <c r="R140" s="21"/>
      <c r="S140" s="21"/>
      <c r="T140" s="21"/>
      <c r="U140" s="28"/>
      <c r="V140" s="28"/>
      <c r="W140" s="28"/>
      <c r="X140" s="28"/>
      <c r="Y140" s="28"/>
      <c r="Z140" s="28"/>
      <c r="AA140" s="28"/>
      <c r="AB140" s="28"/>
    </row>
    <row r="141" spans="1:28" ht="15" x14ac:dyDescent="0.25">
      <c r="A141" s="32"/>
      <c r="B141" s="33"/>
      <c r="C141" s="33"/>
      <c r="D141" s="33"/>
      <c r="E141" s="33"/>
      <c r="F141" s="28"/>
      <c r="G141" s="28"/>
      <c r="H141" s="28"/>
      <c r="I141" s="28"/>
      <c r="J141" s="21"/>
      <c r="K141" s="21"/>
      <c r="L141" s="21"/>
      <c r="M141" s="21"/>
      <c r="N141" s="21"/>
      <c r="O141" s="28"/>
      <c r="P141" s="28"/>
      <c r="Q141" s="21"/>
      <c r="R141" s="21"/>
      <c r="S141" s="21"/>
      <c r="T141" s="21"/>
      <c r="U141" s="28"/>
      <c r="V141" s="28"/>
      <c r="W141" s="28"/>
      <c r="X141" s="28"/>
      <c r="Y141" s="28"/>
      <c r="Z141" s="28"/>
      <c r="AA141" s="28"/>
      <c r="AB141" s="28"/>
    </row>
    <row r="142" spans="1:28" ht="15" x14ac:dyDescent="0.25">
      <c r="A142" s="32" t="s">
        <v>158</v>
      </c>
      <c r="B142" s="33">
        <v>1181.2629550000001</v>
      </c>
      <c r="C142" s="33">
        <v>1400.7100830000002</v>
      </c>
      <c r="D142" s="33">
        <v>1514.84088</v>
      </c>
      <c r="E142" s="33">
        <v>1831.80935</v>
      </c>
      <c r="F142" s="33">
        <v>2077.893161</v>
      </c>
      <c r="G142" s="33">
        <v>2289.9062829999998</v>
      </c>
      <c r="H142" s="33">
        <v>2551.7792200000004</v>
      </c>
      <c r="I142" s="33">
        <v>2820.578219</v>
      </c>
      <c r="J142" s="21"/>
      <c r="K142" s="21"/>
      <c r="L142" s="21"/>
      <c r="M142" s="21"/>
      <c r="N142" s="21"/>
      <c r="O142" s="28"/>
      <c r="P142" s="28"/>
      <c r="Q142" s="21"/>
      <c r="R142" s="21"/>
      <c r="S142" s="21"/>
      <c r="T142" s="21"/>
      <c r="U142" s="28"/>
      <c r="V142" s="28"/>
      <c r="W142" s="28"/>
      <c r="X142" s="28"/>
      <c r="Y142" s="28"/>
      <c r="Z142" s="28"/>
      <c r="AA142" s="28"/>
      <c r="AB142" s="28"/>
    </row>
    <row r="143" spans="1:28" ht="15" x14ac:dyDescent="0.25">
      <c r="A143" s="32" t="s">
        <v>145</v>
      </c>
      <c r="B143" s="33">
        <v>1372.2662009999999</v>
      </c>
      <c r="C143" s="33">
        <v>1516.8871000000001</v>
      </c>
      <c r="D143" s="33">
        <v>1701.4778489999999</v>
      </c>
      <c r="E143" s="33">
        <v>2004.418899</v>
      </c>
      <c r="F143" s="33">
        <v>2075.7740239999998</v>
      </c>
      <c r="G143" s="33">
        <v>2276.9862749999998</v>
      </c>
      <c r="H143" s="33">
        <v>2538.3862050000002</v>
      </c>
      <c r="I143" s="33">
        <v>2628.4537930000001</v>
      </c>
      <c r="J143" s="21"/>
      <c r="K143" s="21"/>
      <c r="L143" s="21"/>
      <c r="M143" s="21"/>
      <c r="N143" s="21"/>
      <c r="O143" s="28"/>
      <c r="P143" s="28"/>
      <c r="Q143" s="21"/>
      <c r="R143" s="21"/>
      <c r="S143" s="21"/>
      <c r="T143" s="21"/>
      <c r="U143" s="28"/>
      <c r="V143" s="28"/>
      <c r="W143" s="28"/>
      <c r="X143" s="28"/>
      <c r="Y143" s="28"/>
      <c r="Z143" s="28"/>
      <c r="AA143" s="28"/>
      <c r="AB143" s="28"/>
    </row>
    <row r="144" spans="1:28" ht="15" x14ac:dyDescent="0.25">
      <c r="A144" s="32" t="s">
        <v>161</v>
      </c>
      <c r="B144" s="33">
        <v>1302.925481</v>
      </c>
      <c r="C144" s="33">
        <v>1407.511483</v>
      </c>
      <c r="D144" s="33">
        <v>1512.014443</v>
      </c>
      <c r="E144" s="33">
        <v>1776.848442</v>
      </c>
      <c r="F144" s="33">
        <v>1939.60625</v>
      </c>
      <c r="G144" s="33">
        <v>2126.8253100000002</v>
      </c>
      <c r="H144" s="33">
        <v>2262.398318</v>
      </c>
      <c r="I144" s="33">
        <v>2311.886164</v>
      </c>
      <c r="J144" s="21"/>
      <c r="K144" s="21"/>
      <c r="L144" s="21"/>
      <c r="M144" s="21"/>
      <c r="N144" s="21"/>
      <c r="O144" s="28"/>
      <c r="P144" s="28"/>
      <c r="Q144" s="21"/>
      <c r="R144" s="21"/>
      <c r="S144" s="21"/>
      <c r="T144" s="21"/>
      <c r="U144" s="28"/>
      <c r="V144" s="28"/>
      <c r="W144" s="28"/>
      <c r="X144" s="28"/>
      <c r="Y144" s="28"/>
      <c r="Z144" s="28"/>
      <c r="AA144" s="28"/>
      <c r="AB144" s="28"/>
    </row>
    <row r="145" spans="1:28" ht="15" x14ac:dyDescent="0.25">
      <c r="A145" s="32" t="s">
        <v>156</v>
      </c>
      <c r="B145" s="33">
        <v>1264.6651429999999</v>
      </c>
      <c r="C145" s="33">
        <v>1156.515811</v>
      </c>
      <c r="D145" s="33">
        <v>1195.3324829999999</v>
      </c>
      <c r="E145" s="33">
        <v>1334.0698870000001</v>
      </c>
      <c r="F145" s="33">
        <v>1357.371326</v>
      </c>
      <c r="G145" s="33">
        <v>1995.6360199999999</v>
      </c>
      <c r="H145" s="33">
        <v>1994.56393</v>
      </c>
      <c r="I145" s="33">
        <v>1976.299127</v>
      </c>
      <c r="J145" s="21"/>
      <c r="K145" s="21"/>
      <c r="L145" s="21"/>
      <c r="M145" s="21"/>
      <c r="N145" s="21"/>
      <c r="O145" s="28"/>
      <c r="P145" s="28"/>
      <c r="Q145" s="21"/>
      <c r="R145" s="21"/>
      <c r="S145" s="21"/>
      <c r="T145" s="21"/>
      <c r="U145" s="28"/>
      <c r="V145" s="28"/>
      <c r="W145" s="28"/>
      <c r="X145" s="28"/>
      <c r="Y145" s="28"/>
      <c r="Z145" s="28"/>
      <c r="AA145" s="28"/>
      <c r="AB145" s="28"/>
    </row>
    <row r="146" spans="1:28" ht="15" x14ac:dyDescent="0.25">
      <c r="A146" s="32" t="s">
        <v>150</v>
      </c>
      <c r="B146" s="33">
        <v>491.52221600000001</v>
      </c>
      <c r="C146" s="33">
        <v>558.10311000000002</v>
      </c>
      <c r="D146" s="33">
        <v>610.29688199999998</v>
      </c>
      <c r="E146" s="33">
        <v>738.58960400000001</v>
      </c>
      <c r="F146" s="33">
        <v>756.71792400000004</v>
      </c>
      <c r="G146" s="33">
        <v>879.17158999999992</v>
      </c>
      <c r="H146" s="33">
        <v>834.854152</v>
      </c>
      <c r="I146" s="33">
        <v>873.03292500000009</v>
      </c>
      <c r="J146" s="21"/>
      <c r="K146" s="21"/>
      <c r="L146" s="21"/>
      <c r="M146" s="21"/>
      <c r="N146" s="21"/>
      <c r="O146" s="28"/>
      <c r="P146" s="28"/>
      <c r="Q146" s="21"/>
      <c r="R146" s="21"/>
      <c r="S146" s="21"/>
      <c r="T146" s="21"/>
      <c r="U146" s="28"/>
      <c r="V146" s="28"/>
      <c r="W146" s="28"/>
      <c r="X146" s="28"/>
      <c r="Y146" s="28"/>
      <c r="Z146" s="28"/>
      <c r="AA146" s="28"/>
      <c r="AB146" s="28"/>
    </row>
    <row r="147" spans="1:28" ht="15" x14ac:dyDescent="0.25">
      <c r="A147" s="32" t="s">
        <v>157</v>
      </c>
      <c r="B147" s="33">
        <v>273.96374500000002</v>
      </c>
      <c r="C147" s="33">
        <v>305.48407600000002</v>
      </c>
      <c r="D147" s="33">
        <v>323.81892099999999</v>
      </c>
      <c r="E147" s="33">
        <v>372.47967199999999</v>
      </c>
      <c r="F147" s="33">
        <v>399.216204</v>
      </c>
      <c r="G147" s="33">
        <v>443.832111</v>
      </c>
      <c r="H147" s="33">
        <v>472.132251</v>
      </c>
      <c r="I147" s="33">
        <v>480.30626100000001</v>
      </c>
      <c r="J147" s="21"/>
      <c r="K147" s="21"/>
      <c r="L147" s="21"/>
      <c r="M147" s="21"/>
      <c r="N147" s="21"/>
      <c r="O147" s="28"/>
      <c r="P147" s="28"/>
      <c r="Q147" s="21"/>
      <c r="R147" s="21"/>
      <c r="S147" s="21"/>
      <c r="T147" s="21"/>
      <c r="U147" s="28"/>
      <c r="V147" s="28"/>
      <c r="W147" s="28"/>
      <c r="X147" s="28"/>
      <c r="Y147" s="28"/>
      <c r="Z147" s="28"/>
      <c r="AA147" s="28"/>
      <c r="AB147" s="28"/>
    </row>
    <row r="148" spans="1:28" ht="15" x14ac:dyDescent="0.25">
      <c r="A148" s="32" t="s">
        <v>159</v>
      </c>
      <c r="B148" s="33">
        <v>255.38763299999999</v>
      </c>
      <c r="C148" s="33">
        <v>264.16425599999997</v>
      </c>
      <c r="D148" s="33">
        <v>267.05850199999998</v>
      </c>
      <c r="E148" s="33">
        <v>302.543342</v>
      </c>
      <c r="F148" s="33">
        <v>369.23030399999999</v>
      </c>
      <c r="G148" s="33">
        <v>422.018619</v>
      </c>
      <c r="H148" s="33">
        <v>414.99900199999996</v>
      </c>
      <c r="I148" s="33">
        <v>435.60274599999997</v>
      </c>
      <c r="J148" s="21"/>
      <c r="K148" s="21"/>
      <c r="L148" s="21"/>
      <c r="M148" s="21"/>
      <c r="N148" s="21"/>
      <c r="O148" s="28"/>
      <c r="P148" s="28"/>
      <c r="Q148" s="21"/>
      <c r="R148" s="21"/>
      <c r="S148" s="21"/>
      <c r="T148" s="21"/>
      <c r="U148" s="28"/>
      <c r="V148" s="28"/>
      <c r="W148" s="28"/>
      <c r="X148" s="28"/>
      <c r="Y148" s="28"/>
      <c r="Z148" s="28"/>
      <c r="AA148" s="28"/>
      <c r="AB148" s="28"/>
    </row>
    <row r="149" spans="1:28" ht="15" x14ac:dyDescent="0.25">
      <c r="A149" s="32" t="s">
        <v>160</v>
      </c>
      <c r="B149" s="33">
        <v>172.35419399999998</v>
      </c>
      <c r="C149" s="33">
        <v>197.37424999999999</v>
      </c>
      <c r="D149" s="33">
        <v>212.96722299999999</v>
      </c>
      <c r="E149" s="33">
        <v>240.01076699999999</v>
      </c>
      <c r="F149" s="33">
        <v>275.95459099999999</v>
      </c>
      <c r="G149" s="33">
        <v>299.18000999999998</v>
      </c>
      <c r="H149" s="33">
        <v>344.05273199999999</v>
      </c>
      <c r="I149" s="33">
        <v>394.54544599999997</v>
      </c>
      <c r="J149" s="21"/>
      <c r="K149" s="21"/>
      <c r="L149" s="21"/>
      <c r="M149" s="21"/>
      <c r="N149" s="21"/>
      <c r="O149" s="28"/>
      <c r="P149" s="28"/>
      <c r="Q149" s="21"/>
      <c r="R149" s="21"/>
      <c r="S149" s="21"/>
      <c r="T149" s="21"/>
      <c r="U149" s="28"/>
      <c r="V149" s="28"/>
      <c r="W149" s="28"/>
      <c r="X149" s="28"/>
      <c r="Y149" s="28"/>
      <c r="Z149" s="28"/>
      <c r="AA149" s="28"/>
      <c r="AB149" s="28"/>
    </row>
    <row r="150" spans="1:28" ht="15" x14ac:dyDescent="0.25">
      <c r="A150" s="32" t="s">
        <v>152</v>
      </c>
      <c r="B150" s="33">
        <v>298.49615500000004</v>
      </c>
      <c r="C150" s="33">
        <v>313.68417099999999</v>
      </c>
      <c r="D150" s="33">
        <v>343.870158</v>
      </c>
      <c r="E150" s="33">
        <v>317.41334999999998</v>
      </c>
      <c r="F150" s="33">
        <v>255.61053099999998</v>
      </c>
      <c r="G150" s="33">
        <v>446.819951</v>
      </c>
      <c r="H150" s="33">
        <v>577.87701500000003</v>
      </c>
      <c r="I150" s="33">
        <v>377.394363</v>
      </c>
      <c r="J150" s="21"/>
      <c r="K150" s="21"/>
      <c r="L150" s="21"/>
      <c r="M150" s="21"/>
      <c r="N150" s="21"/>
      <c r="O150" s="28"/>
      <c r="P150" s="28"/>
      <c r="Q150" s="21"/>
      <c r="R150" s="21"/>
      <c r="S150" s="21"/>
      <c r="T150" s="21"/>
      <c r="U150" s="28"/>
      <c r="V150" s="28"/>
      <c r="W150" s="28"/>
      <c r="X150" s="28"/>
      <c r="Y150" s="28"/>
      <c r="Z150" s="28"/>
      <c r="AA150" s="28"/>
      <c r="AB150" s="28"/>
    </row>
    <row r="151" spans="1:28" ht="15" x14ac:dyDescent="0.25">
      <c r="A151" s="32" t="s">
        <v>148</v>
      </c>
      <c r="B151" s="33">
        <v>204.90559200000001</v>
      </c>
      <c r="C151" s="33">
        <v>220.53543999999999</v>
      </c>
      <c r="D151" s="33">
        <v>243.20589699999999</v>
      </c>
      <c r="E151" s="33">
        <v>278.02782000000002</v>
      </c>
      <c r="F151" s="33">
        <v>300.68894599999999</v>
      </c>
      <c r="G151" s="33">
        <v>310.77622700000001</v>
      </c>
      <c r="H151" s="33">
        <v>312.49531199999996</v>
      </c>
      <c r="I151" s="33">
        <v>337.17751799999996</v>
      </c>
      <c r="J151" s="21"/>
      <c r="K151" s="21"/>
      <c r="L151" s="21"/>
      <c r="M151" s="21"/>
      <c r="N151" s="21"/>
      <c r="O151" s="28"/>
      <c r="P151" s="28"/>
      <c r="Q151" s="21"/>
      <c r="R151" s="21"/>
      <c r="S151" s="21"/>
      <c r="T151" s="21"/>
      <c r="U151" s="28"/>
      <c r="V151" s="28"/>
      <c r="W151" s="28"/>
      <c r="X151" s="28"/>
      <c r="Y151" s="28"/>
      <c r="Z151" s="28"/>
      <c r="AA151" s="28"/>
      <c r="AB151" s="28"/>
    </row>
    <row r="152" spans="1:28" ht="15" x14ac:dyDescent="0.25">
      <c r="A152" s="32" t="s">
        <v>155</v>
      </c>
      <c r="B152" s="33">
        <v>160.94673600000002</v>
      </c>
      <c r="C152" s="33">
        <v>178.184696</v>
      </c>
      <c r="D152" s="33">
        <v>196.86028899999999</v>
      </c>
      <c r="E152" s="33">
        <v>214.90025700000001</v>
      </c>
      <c r="F152" s="33">
        <v>268.38804900000002</v>
      </c>
      <c r="G152" s="33">
        <v>299.48124799999999</v>
      </c>
      <c r="H152" s="33">
        <v>303.97637699999996</v>
      </c>
      <c r="I152" s="33">
        <v>327.33416700000004</v>
      </c>
      <c r="J152" s="21"/>
      <c r="K152" s="21"/>
      <c r="L152" s="21"/>
      <c r="M152" s="21"/>
      <c r="N152" s="21"/>
      <c r="O152" s="28"/>
      <c r="P152" s="28"/>
      <c r="Q152" s="21"/>
      <c r="R152" s="21"/>
      <c r="S152" s="21"/>
      <c r="T152" s="21"/>
      <c r="U152" s="28"/>
      <c r="V152" s="28"/>
      <c r="W152" s="28"/>
      <c r="X152" s="28"/>
      <c r="Y152" s="28"/>
      <c r="Z152" s="28"/>
      <c r="AA152" s="28"/>
      <c r="AB152" s="28"/>
    </row>
    <row r="153" spans="1:28" ht="15" x14ac:dyDescent="0.25">
      <c r="A153" s="32" t="s">
        <v>144</v>
      </c>
      <c r="B153" s="33">
        <v>262.80301800000001</v>
      </c>
      <c r="C153" s="33">
        <v>269.64381699999996</v>
      </c>
      <c r="D153" s="33">
        <v>283.50190200000003</v>
      </c>
      <c r="E153" s="33">
        <v>277.08377200000001</v>
      </c>
      <c r="F153" s="33">
        <v>285.98470299999997</v>
      </c>
      <c r="G153" s="33">
        <v>344.76360299999999</v>
      </c>
      <c r="H153" s="33">
        <v>355.62060200000002</v>
      </c>
      <c r="I153" s="33">
        <v>322.12633099999999</v>
      </c>
      <c r="J153" s="21"/>
      <c r="K153" s="21"/>
      <c r="L153" s="21"/>
      <c r="M153" s="21"/>
      <c r="N153" s="21"/>
      <c r="O153" s="28"/>
      <c r="P153" s="28"/>
      <c r="Q153" s="21"/>
      <c r="R153" s="21"/>
      <c r="S153" s="21"/>
      <c r="T153" s="21"/>
      <c r="U153" s="28"/>
      <c r="V153" s="28"/>
      <c r="W153" s="28"/>
      <c r="X153" s="28"/>
      <c r="Y153" s="28"/>
      <c r="Z153" s="28"/>
      <c r="AA153" s="28"/>
      <c r="AB153" s="28"/>
    </row>
    <row r="154" spans="1:28" ht="15" x14ac:dyDescent="0.25">
      <c r="A154" s="32" t="s">
        <v>143</v>
      </c>
      <c r="B154" s="33">
        <v>165.244878</v>
      </c>
      <c r="C154" s="33">
        <v>179.076685</v>
      </c>
      <c r="D154" s="33">
        <v>208.45096599999999</v>
      </c>
      <c r="E154" s="33">
        <v>226.42410999999998</v>
      </c>
      <c r="F154" s="33">
        <v>229.953925</v>
      </c>
      <c r="G154" s="33">
        <v>280.30318199999999</v>
      </c>
      <c r="H154" s="33">
        <v>285.47693099999998</v>
      </c>
      <c r="I154" s="33">
        <v>265.47332</v>
      </c>
      <c r="J154" s="21"/>
      <c r="K154" s="21"/>
      <c r="L154" s="21"/>
      <c r="M154" s="21"/>
      <c r="N154" s="21"/>
      <c r="O154" s="28"/>
      <c r="P154" s="28"/>
      <c r="Q154" s="21"/>
      <c r="R154" s="21"/>
      <c r="S154" s="21"/>
      <c r="T154" s="21"/>
      <c r="U154" s="28"/>
      <c r="V154" s="28"/>
      <c r="W154" s="28"/>
      <c r="X154" s="28"/>
      <c r="Y154" s="28"/>
      <c r="Z154" s="28"/>
      <c r="AA154" s="28"/>
      <c r="AB154" s="28"/>
    </row>
    <row r="155" spans="1:28" ht="15" x14ac:dyDescent="0.25">
      <c r="A155" s="32" t="s">
        <v>142</v>
      </c>
      <c r="B155" s="33">
        <v>179.46457599999999</v>
      </c>
      <c r="C155" s="33">
        <v>181.00656499999999</v>
      </c>
      <c r="D155" s="33">
        <v>193.453191</v>
      </c>
      <c r="E155" s="33">
        <v>198.82307699999998</v>
      </c>
      <c r="F155" s="33">
        <v>209.48900800000001</v>
      </c>
      <c r="G155" s="33">
        <v>234.47697399999998</v>
      </c>
      <c r="H155" s="33">
        <v>262.26770600000003</v>
      </c>
      <c r="I155" s="33">
        <v>264.12087099999997</v>
      </c>
      <c r="J155" s="21"/>
      <c r="K155" s="21"/>
      <c r="L155" s="21"/>
      <c r="M155" s="21"/>
      <c r="N155" s="21"/>
      <c r="O155" s="28"/>
      <c r="P155" s="28"/>
      <c r="Q155" s="21"/>
      <c r="R155" s="21"/>
      <c r="S155" s="21"/>
      <c r="T155" s="21"/>
      <c r="U155" s="28"/>
      <c r="V155" s="28"/>
      <c r="W155" s="28"/>
      <c r="X155" s="28"/>
      <c r="Y155" s="28"/>
      <c r="Z155" s="28"/>
      <c r="AA155" s="28"/>
      <c r="AB155" s="28"/>
    </row>
    <row r="156" spans="1:28" ht="15" x14ac:dyDescent="0.25">
      <c r="A156" s="32" t="s">
        <v>147</v>
      </c>
      <c r="B156" s="33">
        <v>85.169945999999996</v>
      </c>
      <c r="C156" s="33">
        <v>100.21375</v>
      </c>
      <c r="D156" s="33">
        <v>116.613575</v>
      </c>
      <c r="E156" s="33">
        <v>138.457615</v>
      </c>
      <c r="F156" s="33">
        <v>183.601529</v>
      </c>
      <c r="G156" s="33">
        <v>185.72368799999998</v>
      </c>
      <c r="H156" s="33">
        <v>219.581907</v>
      </c>
      <c r="I156" s="33">
        <v>248.66876500000001</v>
      </c>
      <c r="J156" s="21"/>
      <c r="K156" s="21"/>
      <c r="L156" s="21"/>
      <c r="M156" s="21"/>
      <c r="N156" s="21"/>
      <c r="O156" s="28"/>
      <c r="P156" s="28"/>
      <c r="Q156" s="21"/>
      <c r="R156" s="21"/>
      <c r="S156" s="21"/>
      <c r="T156" s="21"/>
      <c r="U156" s="28"/>
      <c r="V156" s="28"/>
      <c r="W156" s="28"/>
      <c r="X156" s="28"/>
      <c r="Y156" s="28"/>
      <c r="Z156" s="28"/>
      <c r="AA156" s="28"/>
      <c r="AB156" s="28"/>
    </row>
    <row r="157" spans="1:28" ht="15" x14ac:dyDescent="0.25">
      <c r="A157" s="32" t="s">
        <v>151</v>
      </c>
      <c r="B157" s="33">
        <v>126.60951</v>
      </c>
      <c r="C157" s="33">
        <v>140.944333</v>
      </c>
      <c r="D157" s="33">
        <v>154.284369</v>
      </c>
      <c r="E157" s="33">
        <v>173.47615200000001</v>
      </c>
      <c r="F157" s="33">
        <v>188.85857300000001</v>
      </c>
      <c r="G157" s="33">
        <v>203.39456300000001</v>
      </c>
      <c r="H157" s="33">
        <v>219.45179099999999</v>
      </c>
      <c r="I157" s="33">
        <v>222.44122200000001</v>
      </c>
      <c r="J157" s="21"/>
      <c r="K157" s="21"/>
      <c r="L157" s="21"/>
      <c r="M157" s="21"/>
      <c r="N157" s="21"/>
      <c r="O157" s="28"/>
      <c r="P157" s="28"/>
      <c r="Q157" s="21"/>
      <c r="R157" s="21"/>
      <c r="S157" s="21"/>
      <c r="T157" s="21"/>
      <c r="U157" s="28"/>
      <c r="V157" s="28"/>
      <c r="W157" s="28"/>
      <c r="X157" s="28"/>
      <c r="Y157" s="28"/>
      <c r="Z157" s="28"/>
      <c r="AA157" s="28"/>
      <c r="AB157" s="28"/>
    </row>
    <row r="158" spans="1:28" ht="15" x14ac:dyDescent="0.25">
      <c r="A158" s="32" t="s">
        <v>146</v>
      </c>
      <c r="B158" s="33">
        <v>125.08400999999999</v>
      </c>
      <c r="C158" s="33">
        <v>138.53441800000002</v>
      </c>
      <c r="D158" s="33">
        <v>154.420962</v>
      </c>
      <c r="E158" s="33">
        <v>173.184044</v>
      </c>
      <c r="F158" s="33">
        <v>197.26763099999999</v>
      </c>
      <c r="G158" s="33">
        <v>225.53619</v>
      </c>
      <c r="H158" s="33">
        <v>219.618155</v>
      </c>
      <c r="I158" s="33">
        <v>210.85237799999999</v>
      </c>
      <c r="J158" s="21"/>
      <c r="K158" s="21"/>
      <c r="L158" s="21"/>
      <c r="M158" s="21"/>
      <c r="N158" s="21"/>
      <c r="O158" s="28"/>
      <c r="P158" s="28"/>
      <c r="Q158" s="21"/>
      <c r="R158" s="21"/>
      <c r="S158" s="21"/>
      <c r="T158" s="21"/>
      <c r="U158" s="28"/>
      <c r="V158" s="28"/>
      <c r="W158" s="28"/>
      <c r="X158" s="28"/>
      <c r="Y158" s="28"/>
      <c r="Z158" s="28"/>
      <c r="AA158" s="28"/>
      <c r="AB158" s="28"/>
    </row>
    <row r="159" spans="1:28" ht="15" x14ac:dyDescent="0.25">
      <c r="A159" s="32" t="s">
        <v>149</v>
      </c>
      <c r="B159" s="33">
        <v>55.132379</v>
      </c>
      <c r="C159" s="33">
        <v>64.904613999999995</v>
      </c>
      <c r="D159" s="33">
        <v>66.515047999999993</v>
      </c>
      <c r="E159" s="33">
        <v>88.700256999999993</v>
      </c>
      <c r="F159" s="33">
        <v>91.939333000000005</v>
      </c>
      <c r="G159" s="33">
        <v>107.964828</v>
      </c>
      <c r="H159" s="33">
        <v>108.248835</v>
      </c>
      <c r="I159" s="33">
        <v>107.967009</v>
      </c>
      <c r="J159" s="21"/>
      <c r="K159" s="21"/>
      <c r="L159" s="21"/>
      <c r="M159" s="21"/>
      <c r="N159" s="21"/>
      <c r="O159" s="28"/>
      <c r="P159" s="28"/>
      <c r="Q159" s="21"/>
      <c r="R159" s="21"/>
      <c r="S159" s="21"/>
      <c r="T159" s="21"/>
      <c r="U159" s="28"/>
      <c r="V159" s="28"/>
      <c r="W159" s="28"/>
      <c r="X159" s="28"/>
      <c r="Y159" s="28"/>
      <c r="Z159" s="28"/>
      <c r="AA159" s="28"/>
      <c r="AB159" s="28"/>
    </row>
    <row r="160" spans="1:28" ht="15" x14ac:dyDescent="0.25">
      <c r="A160" s="32" t="s">
        <v>153</v>
      </c>
      <c r="B160" s="33">
        <v>83.498199</v>
      </c>
      <c r="C160" s="33">
        <v>82.355521999999993</v>
      </c>
      <c r="D160" s="33">
        <v>113.241305</v>
      </c>
      <c r="E160" s="33">
        <v>157.02935300000001</v>
      </c>
      <c r="F160" s="33">
        <v>102.25238899999999</v>
      </c>
      <c r="G160" s="33">
        <v>98.338526000000002</v>
      </c>
      <c r="H160" s="33">
        <v>96.140884999999997</v>
      </c>
      <c r="I160" s="33">
        <v>95.036215999999996</v>
      </c>
      <c r="J160" s="21"/>
      <c r="K160" s="21"/>
      <c r="L160" s="21"/>
      <c r="M160" s="21"/>
      <c r="N160" s="21"/>
      <c r="O160" s="28"/>
      <c r="P160" s="28"/>
      <c r="Q160" s="21"/>
      <c r="R160" s="21"/>
      <c r="S160" s="21"/>
      <c r="T160" s="21"/>
      <c r="U160" s="28"/>
      <c r="V160" s="28"/>
      <c r="W160" s="28"/>
      <c r="X160" s="28"/>
      <c r="Y160" s="28"/>
      <c r="Z160" s="28"/>
      <c r="AA160" s="28"/>
      <c r="AB160" s="28"/>
    </row>
    <row r="161" spans="1:28" ht="15" x14ac:dyDescent="0.25">
      <c r="A161" s="32" t="s">
        <v>162</v>
      </c>
      <c r="B161" s="33">
        <v>59.405788999999999</v>
      </c>
      <c r="C161" s="33">
        <v>58.891478999999997</v>
      </c>
      <c r="D161" s="33">
        <v>88.893894000000003</v>
      </c>
      <c r="E161" s="33">
        <v>106.033596</v>
      </c>
      <c r="F161" s="33">
        <v>71.614611999999994</v>
      </c>
      <c r="G161" s="33">
        <v>72.339770000000001</v>
      </c>
      <c r="H161" s="33">
        <v>82.42619400000001</v>
      </c>
      <c r="I161" s="33">
        <v>71.68830100000001</v>
      </c>
      <c r="J161" s="21"/>
      <c r="K161" s="21"/>
      <c r="L161" s="21"/>
      <c r="M161" s="21"/>
      <c r="N161" s="21"/>
      <c r="O161" s="28"/>
      <c r="P161" s="28"/>
      <c r="Q161" s="21"/>
      <c r="R161" s="21"/>
      <c r="S161" s="21"/>
      <c r="T161" s="21"/>
      <c r="U161" s="28"/>
      <c r="V161" s="28"/>
      <c r="W161" s="28"/>
      <c r="X161" s="28"/>
      <c r="Y161" s="28"/>
      <c r="Z161" s="28"/>
      <c r="AA161" s="28"/>
      <c r="AB161" s="28"/>
    </row>
    <row r="162" spans="1:28" ht="15" x14ac:dyDescent="0.25">
      <c r="A162" s="32" t="s">
        <v>154</v>
      </c>
      <c r="B162" s="33">
        <v>33.220010000000002</v>
      </c>
      <c r="C162" s="33">
        <v>51.780387000000005</v>
      </c>
      <c r="D162" s="33">
        <v>48.818898000000004</v>
      </c>
      <c r="E162" s="33">
        <v>49.602713999999999</v>
      </c>
      <c r="F162" s="33">
        <v>72.047626999999991</v>
      </c>
      <c r="G162" s="33">
        <v>84.938050000000004</v>
      </c>
      <c r="H162" s="33">
        <v>59.476472000000001</v>
      </c>
      <c r="I162" s="33">
        <v>54.631489999999999</v>
      </c>
      <c r="J162" s="21"/>
      <c r="K162" s="21"/>
      <c r="L162" s="21"/>
      <c r="M162" s="21"/>
      <c r="N162" s="21"/>
      <c r="O162" s="28"/>
      <c r="P162" s="28"/>
      <c r="Q162" s="21"/>
      <c r="R162" s="21"/>
      <c r="S162" s="21"/>
      <c r="T162" s="21"/>
      <c r="U162" s="28"/>
      <c r="V162" s="28"/>
      <c r="W162" s="28"/>
      <c r="X162" s="28"/>
      <c r="Y162" s="28"/>
      <c r="Z162" s="28"/>
      <c r="AA162" s="28"/>
      <c r="AB162" s="28"/>
    </row>
    <row r="163" spans="1:28" ht="15" x14ac:dyDescent="0.25">
      <c r="A163" s="32"/>
      <c r="B163" s="33"/>
      <c r="C163" s="33"/>
      <c r="D163" s="33"/>
      <c r="E163" s="33"/>
      <c r="F163" s="28"/>
      <c r="G163" s="28"/>
      <c r="H163" s="28"/>
      <c r="I163" s="28"/>
      <c r="J163" s="21"/>
      <c r="K163" s="21"/>
      <c r="L163" s="21"/>
      <c r="M163" s="21"/>
      <c r="N163" s="21"/>
      <c r="O163" s="28"/>
      <c r="P163" s="28"/>
      <c r="Q163" s="21"/>
      <c r="R163" s="21"/>
      <c r="S163" s="21"/>
      <c r="T163" s="21"/>
      <c r="U163" s="28"/>
      <c r="V163" s="28"/>
      <c r="W163" s="28"/>
      <c r="X163" s="28"/>
      <c r="Y163" s="28"/>
      <c r="Z163" s="28"/>
      <c r="AA163" s="28"/>
      <c r="AB163" s="28"/>
    </row>
    <row r="164" spans="1:28" ht="15" x14ac:dyDescent="0.25">
      <c r="A164" s="24" t="s">
        <v>163</v>
      </c>
      <c r="B164" s="25">
        <v>7707.3267140000007</v>
      </c>
      <c r="C164" s="25">
        <v>7878.6366470000012</v>
      </c>
      <c r="D164" s="25">
        <v>8864.9420000000009</v>
      </c>
      <c r="E164" s="25">
        <v>9119.9594859999979</v>
      </c>
      <c r="F164" s="25">
        <v>9727.6222079999989</v>
      </c>
      <c r="G164" s="25">
        <v>11620.946171999998</v>
      </c>
      <c r="H164" s="25">
        <v>12120.096793000001</v>
      </c>
      <c r="I164" s="25">
        <v>12914.221096000003</v>
      </c>
      <c r="J164" s="21"/>
      <c r="K164" s="21"/>
      <c r="L164" s="21"/>
      <c r="M164" s="21"/>
      <c r="N164" s="21"/>
      <c r="O164" s="28"/>
      <c r="P164" s="28"/>
      <c r="Q164" s="21"/>
      <c r="R164" s="21"/>
      <c r="S164" s="21"/>
      <c r="T164" s="21"/>
      <c r="U164" s="28"/>
      <c r="V164" s="28"/>
      <c r="W164" s="28"/>
      <c r="X164" s="28"/>
      <c r="Y164" s="28"/>
      <c r="Z164" s="28"/>
      <c r="AA164" s="28"/>
      <c r="AB164" s="28"/>
    </row>
    <row r="165" spans="1:28" ht="15" x14ac:dyDescent="0.25">
      <c r="A165" s="32"/>
      <c r="B165" s="33"/>
      <c r="C165" s="33"/>
      <c r="D165" s="33"/>
      <c r="E165" s="33"/>
      <c r="F165" s="28"/>
      <c r="G165" s="28"/>
      <c r="H165" s="28"/>
      <c r="I165" s="28"/>
      <c r="J165" s="21"/>
      <c r="K165" s="21"/>
      <c r="L165" s="21"/>
      <c r="M165" s="21"/>
      <c r="N165" s="21"/>
      <c r="O165" s="28"/>
      <c r="P165" s="28"/>
      <c r="Q165" s="21"/>
      <c r="R165" s="21"/>
      <c r="S165" s="21"/>
      <c r="T165" s="21"/>
      <c r="U165" s="28"/>
      <c r="V165" s="28"/>
      <c r="W165" s="28"/>
      <c r="X165" s="28"/>
      <c r="Y165" s="28"/>
      <c r="Z165" s="28"/>
      <c r="AA165" s="28"/>
      <c r="AB165" s="28"/>
    </row>
    <row r="166" spans="1:28" ht="15" x14ac:dyDescent="0.25">
      <c r="A166" s="32" t="s">
        <v>194</v>
      </c>
      <c r="B166" s="33">
        <v>2124.083063</v>
      </c>
      <c r="C166" s="33">
        <v>2074.7011480000001</v>
      </c>
      <c r="D166" s="33">
        <v>2485.527</v>
      </c>
      <c r="E166" s="33">
        <v>1439.8136319999999</v>
      </c>
      <c r="F166" s="33">
        <v>1586.6655510000001</v>
      </c>
      <c r="G166" s="33">
        <v>2225.3908719999999</v>
      </c>
      <c r="H166" s="33">
        <v>2268.2263990000001</v>
      </c>
      <c r="I166" s="33">
        <v>2887.7759810000002</v>
      </c>
      <c r="J166" s="21"/>
      <c r="K166" s="21"/>
      <c r="L166" s="21"/>
      <c r="M166" s="21"/>
      <c r="N166" s="21"/>
      <c r="O166" s="28"/>
      <c r="P166" s="28"/>
      <c r="Q166" s="21"/>
      <c r="R166" s="21"/>
      <c r="S166" s="21"/>
      <c r="T166" s="21"/>
      <c r="U166" s="28"/>
      <c r="V166" s="28"/>
      <c r="W166" s="28"/>
      <c r="X166" s="28"/>
      <c r="Y166" s="28"/>
      <c r="Z166" s="28"/>
      <c r="AA166" s="28"/>
      <c r="AB166" s="28"/>
    </row>
    <row r="167" spans="1:28" ht="15" x14ac:dyDescent="0.25">
      <c r="A167" s="32" t="s">
        <v>205</v>
      </c>
      <c r="B167" s="33">
        <v>530.96869600000002</v>
      </c>
      <c r="C167" s="33">
        <v>580.9198419999999</v>
      </c>
      <c r="D167" s="33">
        <v>613.14879599999995</v>
      </c>
      <c r="E167" s="33">
        <v>690.42820800000004</v>
      </c>
      <c r="F167" s="33">
        <v>703.22302500000001</v>
      </c>
      <c r="G167" s="33">
        <v>758.296783</v>
      </c>
      <c r="H167" s="33">
        <v>821.64601200000004</v>
      </c>
      <c r="I167" s="33">
        <v>851.14707900000008</v>
      </c>
      <c r="J167" s="21"/>
      <c r="K167" s="21"/>
      <c r="L167" s="21"/>
      <c r="M167" s="21"/>
      <c r="N167" s="21"/>
      <c r="O167" s="28"/>
      <c r="P167" s="28"/>
      <c r="Q167" s="21"/>
      <c r="R167" s="21"/>
      <c r="S167" s="21"/>
      <c r="T167" s="21"/>
      <c r="U167" s="28"/>
      <c r="V167" s="28"/>
      <c r="W167" s="28"/>
      <c r="X167" s="28"/>
      <c r="Y167" s="28"/>
      <c r="Z167" s="28"/>
      <c r="AA167" s="28"/>
      <c r="AB167" s="28"/>
    </row>
    <row r="168" spans="1:28" ht="15" x14ac:dyDescent="0.25">
      <c r="A168" s="32" t="s">
        <v>177</v>
      </c>
      <c r="B168" s="33">
        <v>361.91172600000004</v>
      </c>
      <c r="C168" s="33">
        <v>397.19984099999999</v>
      </c>
      <c r="D168" s="33">
        <v>462.61151799999999</v>
      </c>
      <c r="E168" s="33">
        <v>522.78262099999995</v>
      </c>
      <c r="F168" s="33">
        <v>585.92260499999998</v>
      </c>
      <c r="G168" s="33">
        <v>677.61667199999999</v>
      </c>
      <c r="H168" s="33">
        <v>730.69609500000001</v>
      </c>
      <c r="I168" s="33">
        <v>752.10410300000001</v>
      </c>
      <c r="J168" s="21"/>
      <c r="K168" s="21"/>
      <c r="L168" s="21"/>
      <c r="M168" s="21"/>
      <c r="N168" s="21"/>
      <c r="O168" s="28"/>
      <c r="P168" s="28"/>
      <c r="Q168" s="21"/>
      <c r="R168" s="21"/>
      <c r="S168" s="21"/>
      <c r="T168" s="21"/>
      <c r="U168" s="28"/>
      <c r="V168" s="28"/>
      <c r="W168" s="28"/>
      <c r="X168" s="28"/>
      <c r="Y168" s="28"/>
      <c r="Z168" s="28"/>
      <c r="AA168" s="28"/>
      <c r="AB168" s="28"/>
    </row>
    <row r="169" spans="1:28" ht="15" x14ac:dyDescent="0.25">
      <c r="A169" s="32" t="s">
        <v>200</v>
      </c>
      <c r="B169" s="33">
        <v>265.02374699999996</v>
      </c>
      <c r="C169" s="33">
        <v>307.09277399999996</v>
      </c>
      <c r="D169" s="33">
        <v>341.05120299999999</v>
      </c>
      <c r="E169" s="33">
        <v>399.18201899999997</v>
      </c>
      <c r="F169" s="33">
        <v>448.90569400000004</v>
      </c>
      <c r="G169" s="33">
        <v>478.77912500000002</v>
      </c>
      <c r="H169" s="33">
        <v>510.886302</v>
      </c>
      <c r="I169" s="33">
        <v>537.63326300000006</v>
      </c>
      <c r="J169" s="21"/>
      <c r="K169" s="21"/>
      <c r="L169" s="21"/>
      <c r="M169" s="21"/>
      <c r="N169" s="21"/>
      <c r="O169" s="28"/>
      <c r="P169" s="28"/>
      <c r="Q169" s="21"/>
      <c r="R169" s="21"/>
      <c r="S169" s="21"/>
      <c r="T169" s="21"/>
      <c r="U169" s="28"/>
      <c r="V169" s="28"/>
      <c r="W169" s="28"/>
      <c r="X169" s="28"/>
      <c r="Y169" s="28"/>
      <c r="Z169" s="28"/>
      <c r="AA169" s="28"/>
      <c r="AB169" s="28"/>
    </row>
    <row r="170" spans="1:28" ht="15" x14ac:dyDescent="0.25">
      <c r="A170" s="32" t="s">
        <v>180</v>
      </c>
      <c r="B170" s="33">
        <v>424.516189</v>
      </c>
      <c r="C170" s="33">
        <v>301.26239299999997</v>
      </c>
      <c r="D170" s="33">
        <v>333.069391</v>
      </c>
      <c r="E170" s="33">
        <v>472.37696099999999</v>
      </c>
      <c r="F170" s="33">
        <v>497.80596200000002</v>
      </c>
      <c r="G170" s="33">
        <v>635.59343699999999</v>
      </c>
      <c r="H170" s="33">
        <v>617.17130599999996</v>
      </c>
      <c r="I170" s="33">
        <v>531.93553799999995</v>
      </c>
      <c r="J170" s="21"/>
      <c r="K170" s="21"/>
      <c r="L170" s="21"/>
      <c r="M170" s="21"/>
      <c r="N170" s="21"/>
      <c r="O170" s="28"/>
      <c r="P170" s="28"/>
      <c r="Q170" s="21"/>
      <c r="R170" s="21"/>
      <c r="S170" s="21"/>
      <c r="T170" s="21"/>
      <c r="U170" s="28"/>
      <c r="V170" s="28"/>
      <c r="W170" s="28"/>
      <c r="X170" s="28"/>
      <c r="Y170" s="28"/>
      <c r="Z170" s="28"/>
      <c r="AA170" s="28"/>
      <c r="AB170" s="28"/>
    </row>
    <row r="171" spans="1:28" ht="15" x14ac:dyDescent="0.25">
      <c r="A171" s="32" t="s">
        <v>208</v>
      </c>
      <c r="B171" s="33">
        <v>233.60236399999999</v>
      </c>
      <c r="C171" s="33">
        <v>259.75664</v>
      </c>
      <c r="D171" s="33">
        <v>305.34475500000002</v>
      </c>
      <c r="E171" s="33">
        <v>342.04561700000005</v>
      </c>
      <c r="F171" s="33">
        <v>337.92057299999999</v>
      </c>
      <c r="G171" s="33">
        <v>391.78245700000002</v>
      </c>
      <c r="H171" s="33">
        <v>424.962131</v>
      </c>
      <c r="I171" s="33">
        <v>443.92591800000002</v>
      </c>
      <c r="J171" s="21"/>
      <c r="K171" s="21"/>
      <c r="L171" s="21"/>
      <c r="M171" s="21"/>
      <c r="N171" s="21"/>
      <c r="O171" s="28"/>
      <c r="P171" s="28"/>
      <c r="Q171" s="21"/>
      <c r="R171" s="21"/>
      <c r="S171" s="21"/>
      <c r="T171" s="21"/>
      <c r="U171" s="28"/>
      <c r="V171" s="28"/>
      <c r="W171" s="28"/>
      <c r="X171" s="28"/>
      <c r="Y171" s="28"/>
      <c r="Z171" s="28"/>
      <c r="AA171" s="28"/>
      <c r="AB171" s="28"/>
    </row>
    <row r="172" spans="1:28" ht="15" x14ac:dyDescent="0.25">
      <c r="A172" s="32" t="s">
        <v>168</v>
      </c>
      <c r="B172" s="33">
        <v>224.18945000000002</v>
      </c>
      <c r="C172" s="33">
        <v>236.01621799999998</v>
      </c>
      <c r="D172" s="33">
        <v>257.451302</v>
      </c>
      <c r="E172" s="33">
        <v>297.50779</v>
      </c>
      <c r="F172" s="33">
        <v>339.81881800000002</v>
      </c>
      <c r="G172" s="33">
        <v>366.51612499999999</v>
      </c>
      <c r="H172" s="33">
        <v>392.07082800000001</v>
      </c>
      <c r="I172" s="33">
        <v>381.01023300000003</v>
      </c>
      <c r="J172" s="21"/>
      <c r="K172" s="21"/>
      <c r="L172" s="21"/>
      <c r="M172" s="21"/>
      <c r="N172" s="21"/>
      <c r="O172" s="28"/>
      <c r="P172" s="28"/>
      <c r="Q172" s="21"/>
      <c r="R172" s="21"/>
      <c r="S172" s="21"/>
      <c r="T172" s="21"/>
      <c r="U172" s="28"/>
      <c r="V172" s="28"/>
      <c r="W172" s="28"/>
      <c r="X172" s="28"/>
      <c r="Y172" s="28"/>
      <c r="Z172" s="28"/>
      <c r="AA172" s="28"/>
      <c r="AB172" s="28"/>
    </row>
    <row r="173" spans="1:28" ht="15" x14ac:dyDescent="0.25">
      <c r="A173" s="32" t="s">
        <v>203</v>
      </c>
      <c r="B173" s="33">
        <v>138.17967000000002</v>
      </c>
      <c r="C173" s="33">
        <v>196.280619</v>
      </c>
      <c r="D173" s="33">
        <v>191.88634299999998</v>
      </c>
      <c r="E173" s="33">
        <v>253.017685</v>
      </c>
      <c r="F173" s="33">
        <v>272.75888600000002</v>
      </c>
      <c r="G173" s="33">
        <v>296.26729999999998</v>
      </c>
      <c r="H173" s="33">
        <v>331.90874200000002</v>
      </c>
      <c r="I173" s="33">
        <v>345.892109</v>
      </c>
      <c r="J173" s="21"/>
      <c r="K173" s="21"/>
      <c r="L173" s="21"/>
      <c r="M173" s="21"/>
      <c r="N173" s="21"/>
      <c r="O173" s="28"/>
      <c r="P173" s="28"/>
      <c r="Q173" s="21"/>
      <c r="R173" s="21"/>
      <c r="S173" s="21"/>
      <c r="T173" s="21"/>
      <c r="U173" s="28"/>
      <c r="V173" s="28"/>
      <c r="W173" s="28"/>
      <c r="X173" s="28"/>
      <c r="Y173" s="28"/>
      <c r="Z173" s="28"/>
      <c r="AA173" s="28"/>
      <c r="AB173" s="28"/>
    </row>
    <row r="174" spans="1:28" ht="15" x14ac:dyDescent="0.25">
      <c r="A174" s="32" t="s">
        <v>185</v>
      </c>
      <c r="B174" s="33">
        <v>178.17591399999998</v>
      </c>
      <c r="C174" s="33">
        <v>186.20708300000001</v>
      </c>
      <c r="D174" s="33">
        <v>208.09246400000001</v>
      </c>
      <c r="E174" s="33">
        <v>253.27430699999999</v>
      </c>
      <c r="F174" s="33">
        <v>274.36955599999999</v>
      </c>
      <c r="G174" s="33">
        <v>315.04576099999997</v>
      </c>
      <c r="H174" s="33">
        <v>315.13279599999998</v>
      </c>
      <c r="I174" s="33">
        <v>334.39245299999999</v>
      </c>
      <c r="J174" s="21"/>
      <c r="K174" s="21"/>
      <c r="L174" s="21"/>
      <c r="M174" s="21"/>
      <c r="N174" s="21"/>
      <c r="O174" s="28"/>
      <c r="P174" s="28"/>
      <c r="Q174" s="21"/>
      <c r="R174" s="21"/>
      <c r="S174" s="21"/>
      <c r="T174" s="21"/>
      <c r="U174" s="28"/>
      <c r="V174" s="28"/>
      <c r="W174" s="28"/>
      <c r="X174" s="28"/>
      <c r="Y174" s="28"/>
      <c r="Z174" s="28"/>
      <c r="AA174" s="28"/>
      <c r="AB174" s="28"/>
    </row>
    <row r="175" spans="1:28" ht="15" x14ac:dyDescent="0.25">
      <c r="A175" s="32" t="s">
        <v>193</v>
      </c>
      <c r="B175" s="33">
        <v>150.108315</v>
      </c>
      <c r="C175" s="33">
        <v>156.19036700000001</v>
      </c>
      <c r="D175" s="33">
        <v>155.254131</v>
      </c>
      <c r="E175" s="33">
        <v>230.62254999999999</v>
      </c>
      <c r="F175" s="33">
        <v>248.61889300000001</v>
      </c>
      <c r="G175" s="33">
        <v>316.293701</v>
      </c>
      <c r="H175" s="33">
        <v>283.84353299999998</v>
      </c>
      <c r="I175" s="33">
        <v>330.46708599999999</v>
      </c>
      <c r="J175" s="21"/>
      <c r="K175" s="21"/>
      <c r="L175" s="21"/>
      <c r="M175" s="21"/>
      <c r="N175" s="21"/>
      <c r="O175" s="28"/>
      <c r="P175" s="28"/>
      <c r="Q175" s="21"/>
      <c r="R175" s="21"/>
      <c r="S175" s="21"/>
      <c r="T175" s="21"/>
      <c r="U175" s="28"/>
      <c r="V175" s="28"/>
      <c r="W175" s="28"/>
      <c r="X175" s="28"/>
      <c r="Y175" s="28"/>
      <c r="Z175" s="28"/>
      <c r="AA175" s="28"/>
      <c r="AB175" s="28"/>
    </row>
    <row r="176" spans="1:28" ht="15" x14ac:dyDescent="0.25">
      <c r="A176" s="32" t="s">
        <v>188</v>
      </c>
      <c r="B176" s="33">
        <v>184.32453700000002</v>
      </c>
      <c r="C176" s="33">
        <v>199.25701900000001</v>
      </c>
      <c r="D176" s="33">
        <v>214.387404</v>
      </c>
      <c r="E176" s="33">
        <v>265.711097</v>
      </c>
      <c r="F176" s="33">
        <v>265.48252100000002</v>
      </c>
      <c r="G176" s="33">
        <v>323.31811200000004</v>
      </c>
      <c r="H176" s="33">
        <v>311.593907</v>
      </c>
      <c r="I176" s="33">
        <v>326.10319400000003</v>
      </c>
      <c r="J176" s="21"/>
      <c r="K176" s="21"/>
      <c r="L176" s="21"/>
      <c r="M176" s="21"/>
      <c r="N176" s="21"/>
      <c r="O176" s="28"/>
      <c r="P176" s="28"/>
      <c r="Q176" s="21"/>
      <c r="R176" s="21"/>
      <c r="S176" s="21"/>
      <c r="T176" s="21"/>
      <c r="U176" s="28"/>
      <c r="V176" s="28"/>
      <c r="W176" s="28"/>
      <c r="X176" s="28"/>
      <c r="Y176" s="28"/>
      <c r="Z176" s="28"/>
      <c r="AA176" s="28"/>
      <c r="AB176" s="28"/>
    </row>
    <row r="177" spans="1:28" ht="15" x14ac:dyDescent="0.25">
      <c r="A177" s="32" t="s">
        <v>184</v>
      </c>
      <c r="B177" s="33">
        <v>205.373166</v>
      </c>
      <c r="C177" s="33">
        <v>226.26008400000001</v>
      </c>
      <c r="D177" s="33">
        <v>249.32048399999999</v>
      </c>
      <c r="E177" s="33">
        <v>300.60795000000002</v>
      </c>
      <c r="F177" s="33">
        <v>323.72615999999999</v>
      </c>
      <c r="G177" s="33">
        <v>349.73485399999998</v>
      </c>
      <c r="H177" s="33">
        <v>317.09704800000003</v>
      </c>
      <c r="I177" s="33">
        <v>316.17361</v>
      </c>
      <c r="J177" s="21"/>
      <c r="K177" s="21"/>
      <c r="L177" s="21"/>
      <c r="M177" s="21"/>
      <c r="N177" s="21"/>
      <c r="O177" s="28"/>
      <c r="P177" s="28"/>
      <c r="Q177" s="21"/>
      <c r="R177" s="21"/>
      <c r="S177" s="21"/>
      <c r="T177" s="21"/>
      <c r="U177" s="28"/>
      <c r="V177" s="28"/>
      <c r="W177" s="28"/>
      <c r="X177" s="28"/>
      <c r="Y177" s="28"/>
      <c r="Z177" s="28"/>
      <c r="AA177" s="28"/>
      <c r="AB177" s="28"/>
    </row>
    <row r="178" spans="1:28" ht="15" x14ac:dyDescent="0.25">
      <c r="A178" s="32" t="s">
        <v>175</v>
      </c>
      <c r="B178" s="33">
        <v>140.80350399999998</v>
      </c>
      <c r="C178" s="33">
        <v>150.70488</v>
      </c>
      <c r="D178" s="33">
        <v>162.512923</v>
      </c>
      <c r="E178" s="33">
        <v>202.70724299999998</v>
      </c>
      <c r="F178" s="33">
        <v>216.19527400000001</v>
      </c>
      <c r="G178" s="33">
        <v>248.503964</v>
      </c>
      <c r="H178" s="33">
        <v>256.28000800000001</v>
      </c>
      <c r="I178" s="33">
        <v>270.24627500000003</v>
      </c>
      <c r="J178" s="21"/>
      <c r="K178" s="21"/>
      <c r="L178" s="21"/>
      <c r="M178" s="21"/>
      <c r="N178" s="21"/>
      <c r="O178" s="28"/>
      <c r="P178" s="28"/>
      <c r="Q178" s="21"/>
      <c r="R178" s="21"/>
      <c r="S178" s="21"/>
      <c r="T178" s="21"/>
      <c r="U178" s="28"/>
      <c r="V178" s="28"/>
      <c r="W178" s="28"/>
      <c r="X178" s="28"/>
      <c r="Y178" s="28"/>
      <c r="Z178" s="28"/>
      <c r="AA178" s="28"/>
      <c r="AB178" s="28"/>
    </row>
    <row r="179" spans="1:28" ht="15" x14ac:dyDescent="0.25">
      <c r="A179" s="32" t="s">
        <v>172</v>
      </c>
      <c r="B179" s="33">
        <v>130.39401599999999</v>
      </c>
      <c r="C179" s="33">
        <v>144.57631499999999</v>
      </c>
      <c r="D179" s="33">
        <v>159.93704600000001</v>
      </c>
      <c r="E179" s="33">
        <v>179.907546</v>
      </c>
      <c r="F179" s="33">
        <v>198.07210000000001</v>
      </c>
      <c r="G179" s="33">
        <v>244.198701</v>
      </c>
      <c r="H179" s="33">
        <v>250.041876</v>
      </c>
      <c r="I179" s="33">
        <v>253.46568299999998</v>
      </c>
      <c r="J179" s="21"/>
      <c r="K179" s="21"/>
      <c r="L179" s="21"/>
      <c r="M179" s="21"/>
      <c r="N179" s="21"/>
      <c r="O179" s="28"/>
      <c r="P179" s="28"/>
      <c r="Q179" s="21"/>
      <c r="R179" s="21"/>
      <c r="S179" s="21"/>
      <c r="T179" s="21"/>
      <c r="U179" s="28"/>
      <c r="V179" s="28"/>
      <c r="W179" s="28"/>
      <c r="X179" s="28"/>
      <c r="Y179" s="28"/>
      <c r="Z179" s="28"/>
      <c r="AA179" s="28"/>
      <c r="AB179" s="28"/>
    </row>
    <row r="180" spans="1:28" ht="15" x14ac:dyDescent="0.25">
      <c r="A180" s="32" t="s">
        <v>210</v>
      </c>
      <c r="B180" s="33">
        <v>111.662379</v>
      </c>
      <c r="C180" s="33">
        <v>128.363767</v>
      </c>
      <c r="D180" s="33">
        <v>135.535742</v>
      </c>
      <c r="E180" s="33">
        <v>161.493493</v>
      </c>
      <c r="F180" s="33">
        <v>164.64189499999998</v>
      </c>
      <c r="G180" s="33">
        <v>196.13576599999999</v>
      </c>
      <c r="H180" s="33">
        <v>212.04414499999999</v>
      </c>
      <c r="I180" s="33">
        <v>223.614599</v>
      </c>
      <c r="J180" s="21"/>
      <c r="K180" s="21"/>
      <c r="L180" s="21"/>
      <c r="M180" s="21"/>
      <c r="N180" s="21"/>
      <c r="O180" s="28"/>
      <c r="P180" s="28"/>
      <c r="Q180" s="21"/>
      <c r="R180" s="21"/>
      <c r="S180" s="21"/>
      <c r="T180" s="21"/>
      <c r="U180" s="28"/>
      <c r="V180" s="28"/>
      <c r="W180" s="28"/>
      <c r="X180" s="28"/>
      <c r="Y180" s="28"/>
      <c r="Z180" s="28"/>
      <c r="AA180" s="28"/>
      <c r="AB180" s="28"/>
    </row>
    <row r="181" spans="1:28" ht="15" x14ac:dyDescent="0.25">
      <c r="A181" s="32" t="s">
        <v>170</v>
      </c>
      <c r="B181" s="33">
        <v>194.01097300000001</v>
      </c>
      <c r="C181" s="33">
        <v>159.87045000000001</v>
      </c>
      <c r="D181" s="33">
        <v>248.16617000000002</v>
      </c>
      <c r="E181" s="33">
        <v>175.420402</v>
      </c>
      <c r="F181" s="33">
        <v>168.87193400000001</v>
      </c>
      <c r="G181" s="33">
        <v>192.75774200000001</v>
      </c>
      <c r="H181" s="33">
        <v>250.95593</v>
      </c>
      <c r="I181" s="33">
        <v>220.78430900000001</v>
      </c>
      <c r="J181" s="21"/>
      <c r="K181" s="21"/>
      <c r="L181" s="21"/>
      <c r="M181" s="21"/>
      <c r="N181" s="21"/>
      <c r="O181" s="28"/>
      <c r="P181" s="28"/>
      <c r="Q181" s="21"/>
      <c r="R181" s="21"/>
      <c r="S181" s="21"/>
      <c r="T181" s="21"/>
      <c r="U181" s="28"/>
      <c r="V181" s="28"/>
      <c r="W181" s="28"/>
      <c r="X181" s="28"/>
      <c r="Y181" s="28"/>
      <c r="Z181" s="28"/>
      <c r="AA181" s="28"/>
      <c r="AB181" s="28"/>
    </row>
    <row r="182" spans="1:28" ht="15" x14ac:dyDescent="0.25">
      <c r="A182" s="32" t="s">
        <v>196</v>
      </c>
      <c r="B182" s="33">
        <v>101.895762</v>
      </c>
      <c r="C182" s="33">
        <v>111.53055499999999</v>
      </c>
      <c r="D182" s="33">
        <v>123.05570200000001</v>
      </c>
      <c r="E182" s="33">
        <v>147.25332</v>
      </c>
      <c r="F182" s="33">
        <v>159.95056</v>
      </c>
      <c r="G182" s="33">
        <v>195.87947</v>
      </c>
      <c r="H182" s="33">
        <v>208.33767</v>
      </c>
      <c r="I182" s="33">
        <v>206.05798100000001</v>
      </c>
      <c r="J182" s="21"/>
      <c r="K182" s="21"/>
      <c r="L182" s="21"/>
      <c r="M182" s="21"/>
      <c r="N182" s="21"/>
      <c r="O182" s="28"/>
      <c r="P182" s="28"/>
      <c r="Q182" s="21"/>
      <c r="R182" s="21"/>
      <c r="S182" s="21"/>
      <c r="T182" s="21"/>
      <c r="U182" s="28"/>
      <c r="V182" s="28"/>
      <c r="W182" s="28"/>
      <c r="X182" s="28"/>
      <c r="Y182" s="28"/>
      <c r="Z182" s="28"/>
      <c r="AA182" s="28"/>
      <c r="AB182" s="28"/>
    </row>
    <row r="183" spans="1:28" ht="15" x14ac:dyDescent="0.25">
      <c r="A183" s="32" t="s">
        <v>190</v>
      </c>
      <c r="B183" s="33">
        <v>94.758044999999996</v>
      </c>
      <c r="C183" s="33">
        <v>102.864159</v>
      </c>
      <c r="D183" s="33">
        <v>112.780694</v>
      </c>
      <c r="E183" s="33">
        <v>140.63376500000001</v>
      </c>
      <c r="F183" s="33">
        <v>145.077237</v>
      </c>
      <c r="G183" s="33">
        <v>160.433559</v>
      </c>
      <c r="H183" s="33">
        <v>177.67724600000003</v>
      </c>
      <c r="I183" s="33">
        <v>203.68218599999997</v>
      </c>
      <c r="J183" s="21"/>
      <c r="K183" s="21"/>
      <c r="L183" s="21"/>
      <c r="M183" s="21"/>
      <c r="N183" s="21"/>
      <c r="O183" s="28"/>
      <c r="P183" s="28"/>
      <c r="Q183" s="21"/>
      <c r="R183" s="21"/>
      <c r="S183" s="21"/>
      <c r="T183" s="21"/>
      <c r="U183" s="28"/>
      <c r="V183" s="28"/>
      <c r="W183" s="28"/>
      <c r="X183" s="28"/>
      <c r="Y183" s="28"/>
      <c r="Z183" s="28"/>
      <c r="AA183" s="28"/>
      <c r="AB183" s="28"/>
    </row>
    <row r="184" spans="1:28" ht="15" x14ac:dyDescent="0.25">
      <c r="A184" s="32" t="s">
        <v>192</v>
      </c>
      <c r="B184" s="33">
        <v>108.338041</v>
      </c>
      <c r="C184" s="33">
        <v>117.010259</v>
      </c>
      <c r="D184" s="33">
        <v>121.209733</v>
      </c>
      <c r="E184" s="33">
        <v>148.02165100000002</v>
      </c>
      <c r="F184" s="33">
        <v>154.10081500000001</v>
      </c>
      <c r="G184" s="33">
        <v>171.71602200000001</v>
      </c>
      <c r="H184" s="33">
        <v>195.21386900000002</v>
      </c>
      <c r="I184" s="33">
        <v>195.85598199999998</v>
      </c>
      <c r="J184" s="21"/>
      <c r="K184" s="21"/>
      <c r="L184" s="21"/>
      <c r="M184" s="21"/>
      <c r="N184" s="21"/>
      <c r="O184" s="28"/>
      <c r="P184" s="28"/>
      <c r="Q184" s="21"/>
      <c r="R184" s="21"/>
      <c r="S184" s="21"/>
      <c r="T184" s="21"/>
      <c r="U184" s="28"/>
      <c r="V184" s="28"/>
      <c r="W184" s="28"/>
      <c r="X184" s="28"/>
      <c r="Y184" s="28"/>
      <c r="Z184" s="28"/>
      <c r="AA184" s="28"/>
      <c r="AB184" s="28"/>
    </row>
    <row r="185" spans="1:28" ht="15" x14ac:dyDescent="0.25">
      <c r="A185" s="32" t="s">
        <v>182</v>
      </c>
      <c r="B185" s="33">
        <v>73.385104000000013</v>
      </c>
      <c r="C185" s="33">
        <v>81.867046999999999</v>
      </c>
      <c r="D185" s="33">
        <v>100.57387399999999</v>
      </c>
      <c r="E185" s="33">
        <v>115.123024</v>
      </c>
      <c r="F185" s="33">
        <v>131.83399799999998</v>
      </c>
      <c r="G185" s="33">
        <v>146.86419899999999</v>
      </c>
      <c r="H185" s="33">
        <v>168.887246</v>
      </c>
      <c r="I185" s="33">
        <v>190.021038</v>
      </c>
      <c r="J185" s="21"/>
      <c r="K185" s="21"/>
      <c r="L185" s="21"/>
      <c r="M185" s="21"/>
      <c r="N185" s="21"/>
      <c r="O185" s="28"/>
      <c r="P185" s="28"/>
      <c r="Q185" s="21"/>
      <c r="R185" s="21"/>
      <c r="S185" s="21"/>
      <c r="T185" s="21"/>
      <c r="U185" s="28"/>
      <c r="V185" s="28"/>
      <c r="W185" s="28"/>
      <c r="X185" s="28"/>
      <c r="Y185" s="28"/>
      <c r="Z185" s="28"/>
      <c r="AA185" s="28"/>
      <c r="AB185" s="28"/>
    </row>
    <row r="186" spans="1:28" ht="15" x14ac:dyDescent="0.25">
      <c r="A186" s="32" t="s">
        <v>197</v>
      </c>
      <c r="B186" s="33">
        <v>111.300522</v>
      </c>
      <c r="C186" s="33">
        <v>94.611061000000007</v>
      </c>
      <c r="D186" s="33">
        <v>104.10000199999999</v>
      </c>
      <c r="E186" s="33">
        <v>154.171617</v>
      </c>
      <c r="F186" s="33">
        <v>144.27012599999998</v>
      </c>
      <c r="G186" s="33">
        <v>191.528863</v>
      </c>
      <c r="H186" s="33">
        <v>194.78557500000002</v>
      </c>
      <c r="I186" s="33">
        <v>186.02452700000001</v>
      </c>
      <c r="J186" s="21"/>
      <c r="K186" s="21"/>
      <c r="L186" s="21"/>
      <c r="M186" s="21"/>
      <c r="N186" s="21"/>
      <c r="O186" s="28"/>
      <c r="P186" s="28"/>
      <c r="Q186" s="21"/>
      <c r="R186" s="21"/>
      <c r="S186" s="21"/>
      <c r="T186" s="21"/>
      <c r="U186" s="28"/>
      <c r="V186" s="28"/>
      <c r="W186" s="28"/>
      <c r="X186" s="28"/>
      <c r="Y186" s="28"/>
      <c r="Z186" s="28"/>
      <c r="AA186" s="28"/>
      <c r="AB186" s="28"/>
    </row>
    <row r="187" spans="1:28" ht="15" x14ac:dyDescent="0.25">
      <c r="A187" s="32" t="s">
        <v>209</v>
      </c>
      <c r="B187" s="33">
        <v>97.951925000000003</v>
      </c>
      <c r="C187" s="33">
        <v>100.35896799999999</v>
      </c>
      <c r="D187" s="33">
        <v>112.936819</v>
      </c>
      <c r="E187" s="33">
        <v>139.060518</v>
      </c>
      <c r="F187" s="33">
        <v>160.803268</v>
      </c>
      <c r="G187" s="33">
        <v>181.78553500000001</v>
      </c>
      <c r="H187" s="33">
        <v>191.886506</v>
      </c>
      <c r="I187" s="33">
        <v>179.976203</v>
      </c>
      <c r="J187" s="21"/>
      <c r="K187" s="21"/>
      <c r="L187" s="21"/>
      <c r="M187" s="21"/>
      <c r="N187" s="21"/>
      <c r="O187" s="28"/>
      <c r="P187" s="28"/>
      <c r="Q187" s="21"/>
      <c r="R187" s="21"/>
      <c r="S187" s="21"/>
      <c r="T187" s="21"/>
      <c r="U187" s="28"/>
      <c r="V187" s="28"/>
      <c r="W187" s="28"/>
      <c r="X187" s="28"/>
      <c r="Y187" s="28"/>
      <c r="Z187" s="28"/>
      <c r="AA187" s="28"/>
      <c r="AB187" s="28"/>
    </row>
    <row r="188" spans="1:28" ht="15" x14ac:dyDescent="0.25">
      <c r="A188" s="32" t="s">
        <v>181</v>
      </c>
      <c r="B188" s="33">
        <v>142.78107900000001</v>
      </c>
      <c r="C188" s="33">
        <v>109.722753</v>
      </c>
      <c r="D188" s="33">
        <v>108.508988</v>
      </c>
      <c r="E188" s="33">
        <v>178.959889</v>
      </c>
      <c r="F188" s="33">
        <v>153.09695199999999</v>
      </c>
      <c r="G188" s="33">
        <v>226.94748499999997</v>
      </c>
      <c r="H188" s="33">
        <v>222.66526500000001</v>
      </c>
      <c r="I188" s="33">
        <v>179.893666</v>
      </c>
      <c r="J188" s="21"/>
      <c r="K188" s="21"/>
      <c r="L188" s="21"/>
      <c r="M188" s="21"/>
      <c r="N188" s="21"/>
      <c r="O188" s="28"/>
      <c r="P188" s="28"/>
      <c r="Q188" s="21"/>
      <c r="R188" s="21"/>
      <c r="S188" s="21"/>
      <c r="T188" s="21"/>
      <c r="U188" s="28"/>
      <c r="V188" s="28"/>
      <c r="W188" s="28"/>
      <c r="X188" s="28"/>
      <c r="Y188" s="28"/>
      <c r="Z188" s="28"/>
      <c r="AA188" s="28"/>
      <c r="AB188" s="28"/>
    </row>
    <row r="189" spans="1:28" ht="15" x14ac:dyDescent="0.25">
      <c r="A189" s="32" t="s">
        <v>189</v>
      </c>
      <c r="B189" s="33">
        <v>39.160512000000004</v>
      </c>
      <c r="C189" s="33">
        <v>46.556440000000002</v>
      </c>
      <c r="D189" s="33">
        <v>51.476116999999995</v>
      </c>
      <c r="E189" s="33">
        <v>57.792952</v>
      </c>
      <c r="F189" s="33">
        <v>64.553393999999997</v>
      </c>
      <c r="G189" s="33">
        <v>80.254751999999996</v>
      </c>
      <c r="H189" s="33">
        <v>102.22065499999999</v>
      </c>
      <c r="I189" s="33">
        <v>161.09717699999999</v>
      </c>
      <c r="J189" s="21"/>
      <c r="K189" s="21"/>
      <c r="L189" s="21"/>
      <c r="M189" s="21"/>
      <c r="N189" s="21"/>
      <c r="O189" s="28"/>
      <c r="P189" s="28"/>
      <c r="Q189" s="21"/>
      <c r="R189" s="21"/>
      <c r="S189" s="21"/>
      <c r="T189" s="21"/>
      <c r="U189" s="28"/>
      <c r="V189" s="28"/>
      <c r="W189" s="28"/>
      <c r="X189" s="28"/>
      <c r="Y189" s="28"/>
      <c r="Z189" s="28"/>
      <c r="AA189" s="28"/>
      <c r="AB189" s="28"/>
    </row>
    <row r="190" spans="1:28" ht="15" x14ac:dyDescent="0.25">
      <c r="A190" s="32" t="s">
        <v>207</v>
      </c>
      <c r="B190" s="33">
        <v>78.005865</v>
      </c>
      <c r="C190" s="33">
        <v>86.532123999999996</v>
      </c>
      <c r="D190" s="33">
        <v>96.430846000000003</v>
      </c>
      <c r="E190" s="33">
        <v>115.872253</v>
      </c>
      <c r="F190" s="33">
        <v>124.272446</v>
      </c>
      <c r="G190" s="33">
        <v>137.85711499999999</v>
      </c>
      <c r="H190" s="33">
        <v>150.417551</v>
      </c>
      <c r="I190" s="33">
        <v>150.08744300000001</v>
      </c>
      <c r="J190" s="21"/>
      <c r="K190" s="21"/>
      <c r="L190" s="21"/>
      <c r="M190" s="21"/>
      <c r="N190" s="21"/>
      <c r="O190" s="28"/>
      <c r="P190" s="28"/>
      <c r="Q190" s="21"/>
      <c r="R190" s="21"/>
      <c r="S190" s="21"/>
      <c r="T190" s="21"/>
      <c r="U190" s="28"/>
      <c r="V190" s="28"/>
      <c r="W190" s="28"/>
      <c r="X190" s="28"/>
      <c r="Y190" s="28"/>
      <c r="Z190" s="28"/>
      <c r="AA190" s="28"/>
      <c r="AB190" s="28"/>
    </row>
    <row r="191" spans="1:28" ht="15" x14ac:dyDescent="0.25">
      <c r="A191" s="32" t="s">
        <v>179</v>
      </c>
      <c r="B191" s="33">
        <v>88.965361999999999</v>
      </c>
      <c r="C191" s="33">
        <v>97.207227000000003</v>
      </c>
      <c r="D191" s="33">
        <v>111.598817</v>
      </c>
      <c r="E191" s="33">
        <v>121.44393799999999</v>
      </c>
      <c r="F191" s="33">
        <v>132.085622</v>
      </c>
      <c r="G191" s="33">
        <v>138.17747299999999</v>
      </c>
      <c r="H191" s="33">
        <v>143.83196100000001</v>
      </c>
      <c r="I191" s="33">
        <v>148.523089</v>
      </c>
      <c r="J191" s="21"/>
      <c r="K191" s="21"/>
      <c r="L191" s="21"/>
      <c r="M191" s="21"/>
      <c r="N191" s="21"/>
      <c r="O191" s="28"/>
      <c r="P191" s="28"/>
      <c r="Q191" s="21"/>
      <c r="R191" s="21"/>
      <c r="S191" s="21"/>
      <c r="T191" s="21"/>
      <c r="U191" s="28"/>
      <c r="V191" s="28"/>
      <c r="W191" s="28"/>
      <c r="X191" s="28"/>
      <c r="Y191" s="28"/>
      <c r="Z191" s="28"/>
      <c r="AA191" s="28"/>
      <c r="AB191" s="28"/>
    </row>
    <row r="192" spans="1:28" ht="15" x14ac:dyDescent="0.25">
      <c r="A192" s="32" t="s">
        <v>164</v>
      </c>
      <c r="B192" s="33">
        <v>60.848711999999999</v>
      </c>
      <c r="C192" s="33">
        <v>65.157793999999996</v>
      </c>
      <c r="D192" s="33">
        <v>73.066072000000005</v>
      </c>
      <c r="E192" s="33">
        <v>89.737954000000002</v>
      </c>
      <c r="F192" s="33">
        <v>107.311438</v>
      </c>
      <c r="G192" s="33">
        <v>120.08525900000001</v>
      </c>
      <c r="H192" s="33">
        <v>124.224503</v>
      </c>
      <c r="I192" s="33">
        <v>137.34666899999999</v>
      </c>
      <c r="J192" s="21"/>
      <c r="K192" s="21"/>
      <c r="L192" s="21"/>
      <c r="M192" s="21"/>
      <c r="N192" s="21"/>
      <c r="O192" s="28"/>
      <c r="P192" s="28"/>
      <c r="Q192" s="21"/>
      <c r="R192" s="21"/>
      <c r="S192" s="21"/>
      <c r="T192" s="21"/>
      <c r="U192" s="28"/>
      <c r="V192" s="28"/>
      <c r="W192" s="28"/>
      <c r="X192" s="28"/>
      <c r="Y192" s="28"/>
      <c r="Z192" s="28"/>
      <c r="AA192" s="28"/>
      <c r="AB192" s="28"/>
    </row>
    <row r="193" spans="1:28" ht="15" x14ac:dyDescent="0.25">
      <c r="A193" s="32" t="s">
        <v>166</v>
      </c>
      <c r="B193" s="33">
        <v>61.825800999999998</v>
      </c>
      <c r="C193" s="33">
        <v>75.368897000000004</v>
      </c>
      <c r="D193" s="33">
        <v>69.640941000000012</v>
      </c>
      <c r="E193" s="33">
        <v>80.214404000000002</v>
      </c>
      <c r="F193" s="33">
        <v>91.616849999999999</v>
      </c>
      <c r="G193" s="33">
        <v>106.75783300000001</v>
      </c>
      <c r="H193" s="33">
        <v>139.03927900000002</v>
      </c>
      <c r="I193" s="33">
        <v>136.724434</v>
      </c>
      <c r="J193" s="21"/>
      <c r="K193" s="21"/>
      <c r="L193" s="21"/>
      <c r="M193" s="21"/>
      <c r="N193" s="21"/>
      <c r="O193" s="28"/>
      <c r="P193" s="28"/>
      <c r="Q193" s="21"/>
      <c r="R193" s="21"/>
      <c r="S193" s="21"/>
      <c r="T193" s="21"/>
      <c r="U193" s="28"/>
      <c r="V193" s="28"/>
      <c r="W193" s="28"/>
      <c r="X193" s="28"/>
      <c r="Y193" s="28"/>
      <c r="Z193" s="28"/>
      <c r="AA193" s="28"/>
      <c r="AB193" s="28"/>
    </row>
    <row r="194" spans="1:28" ht="15" x14ac:dyDescent="0.25">
      <c r="A194" s="32" t="s">
        <v>199</v>
      </c>
      <c r="B194" s="33">
        <v>59.078775</v>
      </c>
      <c r="C194" s="33">
        <v>69.163015999999999</v>
      </c>
      <c r="D194" s="33">
        <v>76.176779999999994</v>
      </c>
      <c r="E194" s="33">
        <v>81.841414</v>
      </c>
      <c r="F194" s="33">
        <v>96.964815000000002</v>
      </c>
      <c r="G194" s="33">
        <v>109.57599</v>
      </c>
      <c r="H194" s="33">
        <v>161.05131299999999</v>
      </c>
      <c r="I194" s="33">
        <v>136.60356300000001</v>
      </c>
      <c r="J194" s="21"/>
      <c r="K194" s="21"/>
      <c r="L194" s="21"/>
      <c r="M194" s="21"/>
      <c r="N194" s="21"/>
      <c r="O194" s="28"/>
      <c r="P194" s="28"/>
      <c r="Q194" s="21"/>
      <c r="R194" s="21"/>
      <c r="S194" s="21"/>
      <c r="T194" s="21"/>
      <c r="U194" s="28"/>
      <c r="V194" s="28"/>
      <c r="W194" s="28"/>
      <c r="X194" s="28"/>
      <c r="Y194" s="28"/>
      <c r="Z194" s="28"/>
      <c r="AA194" s="28"/>
      <c r="AB194" s="28"/>
    </row>
    <row r="195" spans="1:28" ht="15" x14ac:dyDescent="0.25">
      <c r="A195" s="32" t="s">
        <v>178</v>
      </c>
      <c r="B195" s="33">
        <v>97.35959600000001</v>
      </c>
      <c r="C195" s="33">
        <v>73.52006200000001</v>
      </c>
      <c r="D195" s="33">
        <v>76.10667500000001</v>
      </c>
      <c r="E195" s="33">
        <v>93.812342000000001</v>
      </c>
      <c r="F195" s="33">
        <v>114.873825</v>
      </c>
      <c r="G195" s="33">
        <v>124.628654</v>
      </c>
      <c r="H195" s="33">
        <v>131.77185600000001</v>
      </c>
      <c r="I195" s="33">
        <v>131.22914799999998</v>
      </c>
      <c r="J195" s="21"/>
      <c r="K195" s="21"/>
      <c r="L195" s="21"/>
      <c r="M195" s="21"/>
      <c r="N195" s="21"/>
      <c r="O195" s="28"/>
      <c r="P195" s="28"/>
      <c r="Q195" s="21"/>
      <c r="R195" s="21"/>
      <c r="S195" s="21"/>
      <c r="T195" s="21"/>
      <c r="U195" s="28"/>
      <c r="V195" s="28"/>
      <c r="W195" s="28"/>
      <c r="X195" s="28"/>
      <c r="Y195" s="28"/>
      <c r="Z195" s="28"/>
      <c r="AA195" s="28"/>
      <c r="AB195" s="28"/>
    </row>
    <row r="196" spans="1:28" ht="15" x14ac:dyDescent="0.25">
      <c r="A196" s="32" t="s">
        <v>176</v>
      </c>
      <c r="B196" s="33">
        <v>62.260995999999999</v>
      </c>
      <c r="C196" s="33">
        <v>69.521260999999996</v>
      </c>
      <c r="D196" s="33">
        <v>77.999994000000001</v>
      </c>
      <c r="E196" s="33">
        <v>88.399539999999988</v>
      </c>
      <c r="F196" s="33">
        <v>98.118070000000003</v>
      </c>
      <c r="G196" s="33">
        <v>117.76653200000001</v>
      </c>
      <c r="H196" s="33">
        <v>119.493951</v>
      </c>
      <c r="I196" s="33">
        <v>130.29298499999999</v>
      </c>
      <c r="J196" s="21"/>
      <c r="K196" s="21"/>
      <c r="L196" s="21"/>
      <c r="M196" s="21"/>
      <c r="N196" s="21"/>
      <c r="O196" s="28"/>
      <c r="P196" s="28"/>
      <c r="Q196" s="21"/>
      <c r="R196" s="21"/>
      <c r="S196" s="21"/>
      <c r="T196" s="21"/>
      <c r="U196" s="28"/>
      <c r="V196" s="28"/>
      <c r="W196" s="28"/>
      <c r="X196" s="28"/>
      <c r="Y196" s="28"/>
      <c r="Z196" s="28"/>
      <c r="AA196" s="28"/>
      <c r="AB196" s="28"/>
    </row>
    <row r="197" spans="1:28" ht="15" x14ac:dyDescent="0.25">
      <c r="A197" s="32" t="s">
        <v>173</v>
      </c>
      <c r="B197" s="33">
        <v>66.083194000000006</v>
      </c>
      <c r="C197" s="33">
        <v>69.712254000000001</v>
      </c>
      <c r="D197" s="33">
        <v>76.321479000000011</v>
      </c>
      <c r="E197" s="33">
        <v>94.627873999999991</v>
      </c>
      <c r="F197" s="33">
        <v>105.845398</v>
      </c>
      <c r="G197" s="33">
        <v>109.17268</v>
      </c>
      <c r="H197" s="33">
        <v>133.18381400000001</v>
      </c>
      <c r="I197" s="33">
        <v>129.50315900000001</v>
      </c>
      <c r="J197" s="21"/>
      <c r="K197" s="21"/>
      <c r="L197" s="21"/>
      <c r="M197" s="21"/>
      <c r="N197" s="21"/>
      <c r="O197" s="28"/>
      <c r="P197" s="28"/>
      <c r="Q197" s="21"/>
      <c r="R197" s="21"/>
      <c r="S197" s="21"/>
      <c r="T197" s="21"/>
      <c r="U197" s="28"/>
      <c r="V197" s="28"/>
      <c r="W197" s="28"/>
      <c r="X197" s="28"/>
      <c r="Y197" s="28"/>
      <c r="Z197" s="28"/>
      <c r="AA197" s="28"/>
      <c r="AB197" s="28"/>
    </row>
    <row r="198" spans="1:28" ht="15" x14ac:dyDescent="0.25">
      <c r="A198" s="32" t="s">
        <v>198</v>
      </c>
      <c r="B198" s="33">
        <v>56.431144999999994</v>
      </c>
      <c r="C198" s="33">
        <v>66.669596999999996</v>
      </c>
      <c r="D198" s="33">
        <v>71.755403999999999</v>
      </c>
      <c r="E198" s="33">
        <v>80.661426999999989</v>
      </c>
      <c r="F198" s="33">
        <v>89.684539000000001</v>
      </c>
      <c r="G198" s="33">
        <v>107.20034299999999</v>
      </c>
      <c r="H198" s="33">
        <v>116.335302</v>
      </c>
      <c r="I198" s="33">
        <v>123.81222500000001</v>
      </c>
      <c r="J198" s="21"/>
      <c r="K198" s="21"/>
      <c r="L198" s="21"/>
      <c r="M198" s="21"/>
      <c r="N198" s="21"/>
      <c r="O198" s="28"/>
      <c r="P198" s="28"/>
      <c r="Q198" s="21"/>
      <c r="R198" s="21"/>
      <c r="S198" s="21"/>
      <c r="T198" s="21"/>
      <c r="U198" s="28"/>
      <c r="V198" s="28"/>
      <c r="W198" s="28"/>
      <c r="X198" s="28"/>
      <c r="Y198" s="28"/>
      <c r="Z198" s="28"/>
      <c r="AA198" s="28"/>
      <c r="AB198" s="28"/>
    </row>
    <row r="199" spans="1:28" ht="15" x14ac:dyDescent="0.25">
      <c r="A199" s="32" t="s">
        <v>165</v>
      </c>
      <c r="B199" s="33">
        <v>92.380995999999996</v>
      </c>
      <c r="C199" s="33">
        <v>87.662238000000002</v>
      </c>
      <c r="D199" s="33">
        <v>70.095005</v>
      </c>
      <c r="E199" s="33">
        <v>132.82688000000002</v>
      </c>
      <c r="F199" s="33">
        <v>98.678916999999998</v>
      </c>
      <c r="G199" s="33">
        <v>159.87767499999998</v>
      </c>
      <c r="H199" s="33">
        <v>101.498356</v>
      </c>
      <c r="I199" s="33">
        <v>120.424086</v>
      </c>
      <c r="J199" s="21"/>
      <c r="K199" s="21"/>
      <c r="L199" s="21"/>
      <c r="M199" s="21"/>
      <c r="N199" s="21"/>
      <c r="O199" s="28"/>
      <c r="P199" s="28"/>
      <c r="Q199" s="21"/>
      <c r="R199" s="21"/>
      <c r="S199" s="21"/>
      <c r="T199" s="21"/>
      <c r="U199" s="28"/>
      <c r="V199" s="28"/>
      <c r="W199" s="28"/>
      <c r="X199" s="28"/>
      <c r="Y199" s="28"/>
      <c r="Z199" s="28"/>
      <c r="AA199" s="28"/>
      <c r="AB199" s="28"/>
    </row>
    <row r="200" spans="1:28" ht="15" x14ac:dyDescent="0.25">
      <c r="A200" s="32" t="s">
        <v>171</v>
      </c>
      <c r="B200" s="33">
        <v>62.571666999999998</v>
      </c>
      <c r="C200" s="33">
        <v>64.630060999999998</v>
      </c>
      <c r="D200" s="33">
        <v>72.883032</v>
      </c>
      <c r="E200" s="33">
        <v>81.851477000000003</v>
      </c>
      <c r="F200" s="33">
        <v>89.057428999999999</v>
      </c>
      <c r="G200" s="33">
        <v>100.477395</v>
      </c>
      <c r="H200" s="33">
        <v>107.66019</v>
      </c>
      <c r="I200" s="33">
        <v>115.207891</v>
      </c>
      <c r="J200" s="21"/>
      <c r="K200" s="21"/>
      <c r="L200" s="21"/>
      <c r="M200" s="21"/>
      <c r="N200" s="21"/>
      <c r="O200" s="28"/>
      <c r="P200" s="28"/>
      <c r="Q200" s="21"/>
      <c r="R200" s="21"/>
      <c r="S200" s="21"/>
      <c r="T200" s="21"/>
      <c r="U200" s="28"/>
      <c r="V200" s="28"/>
      <c r="W200" s="28"/>
      <c r="X200" s="28"/>
      <c r="Y200" s="28"/>
      <c r="Z200" s="28"/>
      <c r="AA200" s="28"/>
      <c r="AB200" s="28"/>
    </row>
    <row r="201" spans="1:28" ht="15" x14ac:dyDescent="0.25">
      <c r="A201" s="32" t="s">
        <v>167</v>
      </c>
      <c r="B201" s="33">
        <v>58.542345000000005</v>
      </c>
      <c r="C201" s="33">
        <v>63.100988999999998</v>
      </c>
      <c r="D201" s="33">
        <v>67.614676000000003</v>
      </c>
      <c r="E201" s="33">
        <v>83.918240999999995</v>
      </c>
      <c r="F201" s="33">
        <v>93.680587000000003</v>
      </c>
      <c r="G201" s="33">
        <v>99.135429999999999</v>
      </c>
      <c r="H201" s="33">
        <v>112.675506</v>
      </c>
      <c r="I201" s="33">
        <v>112.62115</v>
      </c>
      <c r="J201" s="21"/>
      <c r="K201" s="21"/>
      <c r="L201" s="21"/>
      <c r="M201" s="21"/>
      <c r="N201" s="21"/>
      <c r="O201" s="28"/>
      <c r="P201" s="28"/>
      <c r="Q201" s="21"/>
      <c r="R201" s="21"/>
      <c r="S201" s="21"/>
      <c r="T201" s="21"/>
      <c r="U201" s="28"/>
      <c r="V201" s="28"/>
      <c r="W201" s="28"/>
      <c r="X201" s="28"/>
      <c r="Y201" s="28"/>
      <c r="Z201" s="28"/>
      <c r="AA201" s="28"/>
      <c r="AB201" s="28"/>
    </row>
    <row r="202" spans="1:28" ht="15" x14ac:dyDescent="0.25">
      <c r="A202" s="32" t="s">
        <v>195</v>
      </c>
      <c r="B202" s="33">
        <v>72.659342999999993</v>
      </c>
      <c r="C202" s="33">
        <v>66.358119000000002</v>
      </c>
      <c r="D202" s="33">
        <v>72.183630999999991</v>
      </c>
      <c r="E202" s="33">
        <v>95.456057999999999</v>
      </c>
      <c r="F202" s="33">
        <v>108.391279</v>
      </c>
      <c r="G202" s="33">
        <v>112.681842</v>
      </c>
      <c r="H202" s="33">
        <v>105.87830599999999</v>
      </c>
      <c r="I202" s="33">
        <v>100.370178</v>
      </c>
      <c r="J202" s="21"/>
      <c r="K202" s="21"/>
      <c r="L202" s="21"/>
      <c r="M202" s="21"/>
      <c r="N202" s="21"/>
      <c r="O202" s="28"/>
      <c r="P202" s="28"/>
      <c r="Q202" s="21"/>
      <c r="R202" s="21"/>
      <c r="S202" s="21"/>
      <c r="T202" s="21"/>
      <c r="U202" s="28"/>
      <c r="V202" s="28"/>
      <c r="W202" s="28"/>
      <c r="X202" s="28"/>
      <c r="Y202" s="28"/>
      <c r="Z202" s="28"/>
      <c r="AA202" s="28"/>
      <c r="AB202" s="28"/>
    </row>
    <row r="203" spans="1:28" ht="15" x14ac:dyDescent="0.25">
      <c r="A203" s="32" t="s">
        <v>202</v>
      </c>
      <c r="B203" s="33">
        <v>59.015222000000001</v>
      </c>
      <c r="C203" s="33">
        <v>61.201428999999997</v>
      </c>
      <c r="D203" s="33">
        <v>63.727588000000004</v>
      </c>
      <c r="E203" s="33">
        <v>83.120698000000004</v>
      </c>
      <c r="F203" s="33">
        <v>83.087772000000001</v>
      </c>
      <c r="G203" s="33">
        <v>89.396145999999987</v>
      </c>
      <c r="H203" s="33">
        <v>97.634916000000004</v>
      </c>
      <c r="I203" s="33">
        <v>100.08394</v>
      </c>
      <c r="J203" s="21"/>
      <c r="K203" s="21"/>
      <c r="L203" s="21"/>
      <c r="M203" s="21"/>
      <c r="N203" s="21"/>
      <c r="O203" s="28"/>
      <c r="P203" s="28"/>
      <c r="Q203" s="21"/>
      <c r="R203" s="21"/>
      <c r="S203" s="21"/>
      <c r="T203" s="21"/>
      <c r="U203" s="28"/>
      <c r="V203" s="28"/>
      <c r="W203" s="28"/>
      <c r="X203" s="28"/>
      <c r="Y203" s="28"/>
      <c r="Z203" s="28"/>
      <c r="AA203" s="28"/>
      <c r="AB203" s="28"/>
    </row>
    <row r="204" spans="1:28" ht="15" x14ac:dyDescent="0.25">
      <c r="A204" s="32" t="s">
        <v>183</v>
      </c>
      <c r="B204" s="33">
        <v>51.702735000000004</v>
      </c>
      <c r="C204" s="33">
        <v>55.574725000000001</v>
      </c>
      <c r="D204" s="33">
        <v>58.855640000000001</v>
      </c>
      <c r="E204" s="33">
        <v>79.783123000000003</v>
      </c>
      <c r="F204" s="33">
        <v>78.667748000000003</v>
      </c>
      <c r="G204" s="33">
        <v>97.310014999999993</v>
      </c>
      <c r="H204" s="33">
        <v>88.517729000000003</v>
      </c>
      <c r="I204" s="33">
        <v>91.407381999999998</v>
      </c>
      <c r="J204" s="21"/>
      <c r="K204" s="21"/>
      <c r="L204" s="21"/>
      <c r="M204" s="21"/>
      <c r="N204" s="21"/>
      <c r="O204" s="28"/>
      <c r="P204" s="28"/>
      <c r="Q204" s="21"/>
      <c r="R204" s="21"/>
      <c r="S204" s="21"/>
      <c r="T204" s="21"/>
      <c r="U204" s="28"/>
      <c r="V204" s="28"/>
      <c r="W204" s="28"/>
      <c r="X204" s="28"/>
      <c r="Y204" s="28"/>
      <c r="Z204" s="28"/>
      <c r="AA204" s="28"/>
      <c r="AB204" s="28"/>
    </row>
    <row r="205" spans="1:28" ht="15" x14ac:dyDescent="0.25">
      <c r="A205" s="32" t="s">
        <v>169</v>
      </c>
      <c r="B205" s="33">
        <v>44.561415000000004</v>
      </c>
      <c r="C205" s="33">
        <v>48.245196000000007</v>
      </c>
      <c r="D205" s="33">
        <v>51.748398000000002</v>
      </c>
      <c r="E205" s="33">
        <v>59.951277000000005</v>
      </c>
      <c r="F205" s="33">
        <v>68.903234999999995</v>
      </c>
      <c r="G205" s="33">
        <v>75.898381999999998</v>
      </c>
      <c r="H205" s="33">
        <v>82.175078999999997</v>
      </c>
      <c r="I205" s="33">
        <v>90.791409999999999</v>
      </c>
      <c r="J205" s="21"/>
      <c r="K205" s="21"/>
      <c r="L205" s="21"/>
      <c r="M205" s="21"/>
      <c r="N205" s="21"/>
      <c r="O205" s="28"/>
      <c r="P205" s="28"/>
      <c r="Q205" s="21"/>
      <c r="R205" s="21"/>
      <c r="S205" s="21"/>
      <c r="T205" s="21"/>
      <c r="U205" s="28"/>
      <c r="V205" s="28"/>
      <c r="W205" s="28"/>
      <c r="X205" s="28"/>
      <c r="Y205" s="28"/>
      <c r="Z205" s="28"/>
      <c r="AA205" s="28"/>
      <c r="AB205" s="28"/>
    </row>
    <row r="206" spans="1:28" ht="15" x14ac:dyDescent="0.25">
      <c r="A206" s="32" t="s">
        <v>201</v>
      </c>
      <c r="B206" s="33">
        <v>33.518845999999996</v>
      </c>
      <c r="C206" s="33">
        <v>38.354247000000001</v>
      </c>
      <c r="D206" s="33">
        <v>53.774828999999997</v>
      </c>
      <c r="E206" s="33">
        <v>71.227620000000002</v>
      </c>
      <c r="F206" s="33">
        <v>83.839592999999994</v>
      </c>
      <c r="G206" s="33">
        <v>90.850667999999999</v>
      </c>
      <c r="H206" s="33">
        <v>96.643505000000005</v>
      </c>
      <c r="I206" s="33">
        <v>85.580410999999998</v>
      </c>
      <c r="J206" s="21"/>
      <c r="K206" s="21"/>
      <c r="L206" s="21"/>
      <c r="M206" s="21"/>
      <c r="N206" s="21"/>
      <c r="O206" s="28"/>
      <c r="P206" s="28"/>
      <c r="Q206" s="21"/>
      <c r="R206" s="21"/>
      <c r="S206" s="21"/>
      <c r="T206" s="21"/>
      <c r="U206" s="28"/>
      <c r="V206" s="28"/>
      <c r="W206" s="28"/>
      <c r="X206" s="28"/>
      <c r="Y206" s="28"/>
      <c r="Z206" s="28"/>
      <c r="AA206" s="28"/>
      <c r="AB206" s="28"/>
    </row>
    <row r="207" spans="1:28" ht="15" x14ac:dyDescent="0.25">
      <c r="A207" s="32" t="s">
        <v>206</v>
      </c>
      <c r="B207" s="33">
        <v>57.749867999999999</v>
      </c>
      <c r="C207" s="33">
        <v>56.568521000000004</v>
      </c>
      <c r="D207" s="33">
        <v>61.587514000000006</v>
      </c>
      <c r="E207" s="33">
        <v>74.971598999999998</v>
      </c>
      <c r="F207" s="33">
        <v>68.583817999999994</v>
      </c>
      <c r="G207" s="33">
        <v>80.844149000000002</v>
      </c>
      <c r="H207" s="33">
        <v>74.293069000000003</v>
      </c>
      <c r="I207" s="33">
        <v>78.602620999999999</v>
      </c>
      <c r="J207" s="21"/>
      <c r="K207" s="21"/>
      <c r="L207" s="21"/>
      <c r="M207" s="21"/>
      <c r="N207" s="21"/>
      <c r="O207" s="28"/>
      <c r="P207" s="28"/>
      <c r="Q207" s="21"/>
      <c r="R207" s="21"/>
      <c r="S207" s="21"/>
      <c r="T207" s="21"/>
      <c r="U207" s="28"/>
      <c r="V207" s="28"/>
      <c r="W207" s="28"/>
      <c r="X207" s="28"/>
      <c r="Y207" s="28"/>
      <c r="Z207" s="28"/>
      <c r="AA207" s="28"/>
      <c r="AB207" s="28"/>
    </row>
    <row r="208" spans="1:28" ht="15" x14ac:dyDescent="0.25">
      <c r="A208" s="32" t="s">
        <v>174</v>
      </c>
      <c r="B208" s="33">
        <v>42.551497000000005</v>
      </c>
      <c r="C208" s="33">
        <v>48.061438000000003</v>
      </c>
      <c r="D208" s="33">
        <v>47.865822000000001</v>
      </c>
      <c r="E208" s="33">
        <v>55.885401999999999</v>
      </c>
      <c r="F208" s="33">
        <v>62.519171</v>
      </c>
      <c r="G208" s="33">
        <v>68.927107000000007</v>
      </c>
      <c r="H208" s="33">
        <v>71.490341000000001</v>
      </c>
      <c r="I208" s="33">
        <v>72.845312000000007</v>
      </c>
      <c r="J208" s="21"/>
      <c r="K208" s="21"/>
      <c r="L208" s="21"/>
      <c r="M208" s="21"/>
      <c r="N208" s="21"/>
      <c r="O208" s="28"/>
      <c r="P208" s="28"/>
      <c r="Q208" s="21"/>
      <c r="R208" s="21"/>
      <c r="S208" s="21"/>
      <c r="T208" s="21"/>
      <c r="U208" s="28"/>
      <c r="V208" s="28"/>
      <c r="W208" s="28"/>
      <c r="X208" s="28"/>
      <c r="Y208" s="28"/>
      <c r="Z208" s="28"/>
      <c r="AA208" s="28"/>
      <c r="AB208" s="28"/>
    </row>
    <row r="209" spans="1:28" ht="15" x14ac:dyDescent="0.25">
      <c r="A209" s="32" t="s">
        <v>204</v>
      </c>
      <c r="B209" s="33">
        <v>35.442855999999999</v>
      </c>
      <c r="C209" s="33">
        <v>40.902588999999999</v>
      </c>
      <c r="D209" s="33">
        <v>44.792853000000001</v>
      </c>
      <c r="E209" s="33">
        <v>52.407311</v>
      </c>
      <c r="F209" s="33">
        <v>57.121565000000004</v>
      </c>
      <c r="G209" s="33">
        <v>67.420409000000006</v>
      </c>
      <c r="H209" s="33">
        <v>65.422254999999993</v>
      </c>
      <c r="I209" s="33">
        <v>69.305265000000006</v>
      </c>
      <c r="J209" s="21"/>
      <c r="K209" s="21"/>
      <c r="L209" s="21"/>
      <c r="M209" s="21"/>
      <c r="N209" s="21"/>
      <c r="O209" s="28"/>
      <c r="P209" s="28"/>
      <c r="Q209" s="21"/>
      <c r="R209" s="21"/>
      <c r="S209" s="21"/>
      <c r="T209" s="21"/>
      <c r="U209" s="28"/>
      <c r="V209" s="28"/>
      <c r="W209" s="28"/>
      <c r="X209" s="28"/>
      <c r="Y209" s="28"/>
      <c r="Z209" s="28"/>
      <c r="AA209" s="28"/>
      <c r="AB209" s="28"/>
    </row>
    <row r="210" spans="1:28" ht="15" x14ac:dyDescent="0.25">
      <c r="A210" s="32" t="s">
        <v>191</v>
      </c>
      <c r="B210" s="33">
        <v>40.597785000000002</v>
      </c>
      <c r="C210" s="33">
        <v>43.155056999999999</v>
      </c>
      <c r="D210" s="33">
        <v>47.328103999999996</v>
      </c>
      <c r="E210" s="33">
        <v>56.986669999999997</v>
      </c>
      <c r="F210" s="33">
        <v>49.211944000000003</v>
      </c>
      <c r="G210" s="33">
        <v>49.411427000000003</v>
      </c>
      <c r="H210" s="33">
        <v>51.110315999999997</v>
      </c>
      <c r="I210" s="33">
        <v>52.682211000000002</v>
      </c>
      <c r="J210" s="21"/>
      <c r="K210" s="21"/>
      <c r="L210" s="21"/>
      <c r="M210" s="21"/>
      <c r="N210" s="21"/>
      <c r="O210" s="28"/>
      <c r="P210" s="28"/>
      <c r="Q210" s="21"/>
      <c r="R210" s="21"/>
      <c r="S210" s="21"/>
      <c r="T210" s="21"/>
      <c r="U210" s="28"/>
      <c r="V210" s="28"/>
      <c r="W210" s="28"/>
      <c r="X210" s="28"/>
      <c r="Y210" s="28"/>
      <c r="Z210" s="28"/>
      <c r="AA210" s="28"/>
      <c r="AB210" s="28"/>
    </row>
    <row r="211" spans="1:28" ht="15" x14ac:dyDescent="0.25">
      <c r="A211" s="32" t="s">
        <v>186</v>
      </c>
      <c r="B211" s="33">
        <v>30.792083999999999</v>
      </c>
      <c r="C211" s="33">
        <v>31.931032999999999</v>
      </c>
      <c r="D211" s="33">
        <v>33.456634000000001</v>
      </c>
      <c r="E211" s="33">
        <v>39.048192999999998</v>
      </c>
      <c r="F211" s="33">
        <v>41.738953000000002</v>
      </c>
      <c r="G211" s="33">
        <v>46.583483000000001</v>
      </c>
      <c r="H211" s="33">
        <v>49.130633000000003</v>
      </c>
      <c r="I211" s="33">
        <v>48.744948999999998</v>
      </c>
      <c r="J211" s="21"/>
      <c r="K211" s="21"/>
      <c r="L211" s="21"/>
      <c r="M211" s="21"/>
      <c r="N211" s="21"/>
      <c r="O211" s="28"/>
      <c r="P211" s="28"/>
      <c r="Q211" s="21"/>
      <c r="R211" s="21"/>
      <c r="S211" s="21"/>
      <c r="T211" s="21"/>
      <c r="U211" s="28"/>
      <c r="V211" s="28"/>
      <c r="W211" s="28"/>
      <c r="X211" s="28"/>
      <c r="Y211" s="28"/>
      <c r="Z211" s="28"/>
      <c r="AA211" s="28"/>
      <c r="AB211" s="28"/>
    </row>
    <row r="212" spans="1:28" ht="15" x14ac:dyDescent="0.25">
      <c r="A212" s="32" t="s">
        <v>187</v>
      </c>
      <c r="B212" s="33">
        <v>27.481909999999999</v>
      </c>
      <c r="C212" s="33">
        <v>30.858091000000002</v>
      </c>
      <c r="D212" s="33">
        <v>31.992665000000002</v>
      </c>
      <c r="E212" s="33">
        <v>37.997934000000001</v>
      </c>
      <c r="F212" s="33">
        <v>36.681396999999997</v>
      </c>
      <c r="G212" s="33">
        <v>39.268908000000003</v>
      </c>
      <c r="H212" s="33">
        <v>40.385972000000002</v>
      </c>
      <c r="I212" s="33">
        <v>42.151381999999998</v>
      </c>
      <c r="J212" s="21"/>
      <c r="K212" s="21"/>
      <c r="L212" s="21"/>
      <c r="M212" s="21"/>
      <c r="N212" s="21"/>
      <c r="O212" s="28"/>
      <c r="P212" s="28"/>
      <c r="Q212" s="21"/>
      <c r="R212" s="21"/>
      <c r="S212" s="21"/>
      <c r="T212" s="21"/>
      <c r="U212" s="28"/>
      <c r="V212" s="28"/>
      <c r="W212" s="28"/>
      <c r="X212" s="28"/>
      <c r="Y212" s="28"/>
      <c r="Z212" s="28"/>
      <c r="AA212" s="28"/>
      <c r="AB212" s="28"/>
    </row>
    <row r="213" spans="1:28" ht="15" x14ac:dyDescent="0.25">
      <c r="A213" s="32"/>
      <c r="B213" s="33"/>
      <c r="C213" s="33"/>
      <c r="D213" s="33"/>
      <c r="E213" s="33"/>
      <c r="F213" s="28"/>
      <c r="G213" s="28"/>
      <c r="H213" s="28"/>
      <c r="I213" s="28"/>
      <c r="J213" s="21"/>
      <c r="K213" s="21"/>
      <c r="L213" s="21"/>
      <c r="M213" s="21"/>
      <c r="N213" s="21"/>
      <c r="O213" s="28"/>
      <c r="P213" s="28"/>
      <c r="Q213" s="21"/>
      <c r="R213" s="21"/>
      <c r="S213" s="21"/>
      <c r="T213" s="21"/>
      <c r="U213" s="28"/>
      <c r="V213" s="28"/>
      <c r="W213" s="28"/>
      <c r="X213" s="28"/>
      <c r="Y213" s="28"/>
      <c r="Z213" s="28"/>
      <c r="AA213" s="28"/>
      <c r="AB213" s="28"/>
    </row>
    <row r="214" spans="1:28" ht="15" x14ac:dyDescent="0.25">
      <c r="A214" s="24" t="s">
        <v>211</v>
      </c>
      <c r="B214" s="25">
        <v>11845.758648000001</v>
      </c>
      <c r="C214" s="25">
        <v>13470.898069000004</v>
      </c>
      <c r="D214" s="25">
        <v>14891.836066000002</v>
      </c>
      <c r="E214" s="25">
        <v>17921.255938000006</v>
      </c>
      <c r="F214" s="25">
        <v>19552.000462999993</v>
      </c>
      <c r="G214" s="25">
        <v>20420.736945000001</v>
      </c>
      <c r="H214" s="25">
        <v>22666.843621000004</v>
      </c>
      <c r="I214" s="25">
        <v>23615.45791999999</v>
      </c>
      <c r="J214" s="21"/>
      <c r="K214" s="21"/>
      <c r="L214" s="21"/>
      <c r="M214" s="21"/>
      <c r="N214" s="21"/>
      <c r="O214" s="28"/>
      <c r="P214" s="28"/>
      <c r="Q214" s="21"/>
      <c r="R214" s="21"/>
      <c r="S214" s="21"/>
      <c r="T214" s="21"/>
      <c r="U214" s="28"/>
      <c r="V214" s="28"/>
      <c r="W214" s="28"/>
      <c r="X214" s="28"/>
      <c r="Y214" s="28"/>
      <c r="Z214" s="28"/>
      <c r="AA214" s="28"/>
      <c r="AB214" s="28"/>
    </row>
    <row r="215" spans="1:28" ht="15" x14ac:dyDescent="0.25">
      <c r="A215" s="32"/>
      <c r="B215" s="33"/>
      <c r="C215" s="33"/>
      <c r="D215" s="33"/>
      <c r="E215" s="33"/>
      <c r="F215" s="28"/>
      <c r="G215" s="28"/>
      <c r="H215" s="28"/>
      <c r="I215" s="28"/>
      <c r="J215" s="21"/>
      <c r="K215" s="21"/>
      <c r="L215" s="21"/>
      <c r="M215" s="21"/>
      <c r="N215" s="21"/>
      <c r="O215" s="28"/>
      <c r="P215" s="28"/>
      <c r="Q215" s="21"/>
      <c r="R215" s="21"/>
      <c r="S215" s="21"/>
      <c r="T215" s="21"/>
      <c r="U215" s="28"/>
      <c r="V215" s="28"/>
      <c r="W215" s="28"/>
      <c r="X215" s="28"/>
      <c r="Y215" s="28"/>
      <c r="Z215" s="28"/>
      <c r="AA215" s="28"/>
      <c r="AB215" s="28"/>
    </row>
    <row r="216" spans="1:28" ht="15" x14ac:dyDescent="0.25">
      <c r="A216" s="32" t="s">
        <v>4</v>
      </c>
      <c r="B216" s="33">
        <v>7179.9060449999997</v>
      </c>
      <c r="C216" s="33">
        <v>8269.4842320000007</v>
      </c>
      <c r="D216" s="33">
        <v>9148.6023870000008</v>
      </c>
      <c r="E216" s="33">
        <v>10949.90718</v>
      </c>
      <c r="F216" s="33">
        <v>11727.164584</v>
      </c>
      <c r="G216" s="33">
        <v>11962.296926000001</v>
      </c>
      <c r="H216" s="33">
        <v>13104.860392999999</v>
      </c>
      <c r="I216" s="33">
        <v>13657.295096999998</v>
      </c>
      <c r="J216" s="21"/>
      <c r="K216" s="21"/>
      <c r="L216" s="21"/>
      <c r="M216" s="21"/>
      <c r="N216" s="21"/>
      <c r="O216" s="28"/>
      <c r="P216" s="28"/>
      <c r="Q216" s="21"/>
      <c r="R216" s="21"/>
      <c r="S216" s="21"/>
      <c r="T216" s="21"/>
      <c r="U216" s="28"/>
      <c r="V216" s="28"/>
      <c r="W216" s="28"/>
      <c r="X216" s="28"/>
      <c r="Y216" s="28"/>
      <c r="Z216" s="28"/>
      <c r="AA216" s="28"/>
      <c r="AB216" s="28"/>
    </row>
    <row r="217" spans="1:28" ht="15" x14ac:dyDescent="0.25">
      <c r="A217" s="32" t="s">
        <v>14</v>
      </c>
      <c r="B217" s="33">
        <v>798.23283300000003</v>
      </c>
      <c r="C217" s="33">
        <v>898.01779899999997</v>
      </c>
      <c r="D217" s="33">
        <v>1025.326403</v>
      </c>
      <c r="E217" s="33">
        <v>1472.1857600000001</v>
      </c>
      <c r="F217" s="33">
        <v>1637.132572</v>
      </c>
      <c r="G217" s="33">
        <v>1695.5468519999999</v>
      </c>
      <c r="H217" s="33">
        <v>2037.6295209999998</v>
      </c>
      <c r="I217" s="33">
        <v>2301.4192749999997</v>
      </c>
      <c r="J217" s="21"/>
      <c r="K217" s="21"/>
      <c r="L217" s="21"/>
      <c r="M217" s="21"/>
      <c r="N217" s="21"/>
      <c r="O217" s="28"/>
      <c r="P217" s="28"/>
      <c r="Q217" s="21"/>
      <c r="R217" s="21"/>
      <c r="S217" s="21"/>
      <c r="T217" s="21"/>
      <c r="U217" s="28"/>
      <c r="V217" s="28"/>
      <c r="W217" s="28"/>
      <c r="X217" s="28"/>
      <c r="Y217" s="28"/>
      <c r="Z217" s="28"/>
      <c r="AA217" s="28"/>
      <c r="AB217" s="28"/>
    </row>
    <row r="218" spans="1:28" ht="15" x14ac:dyDescent="0.25">
      <c r="A218" s="32" t="s">
        <v>225</v>
      </c>
      <c r="B218" s="33">
        <v>364.34679999999997</v>
      </c>
      <c r="C218" s="33">
        <v>426.19525900000002</v>
      </c>
      <c r="D218" s="33">
        <v>492.805114</v>
      </c>
      <c r="E218" s="33">
        <v>579.3528050000001</v>
      </c>
      <c r="F218" s="33">
        <v>641.08907799999997</v>
      </c>
      <c r="G218" s="33">
        <v>721.79496800000004</v>
      </c>
      <c r="H218" s="33">
        <v>810.00262899999996</v>
      </c>
      <c r="I218" s="33">
        <v>867.83488199999999</v>
      </c>
      <c r="J218" s="21"/>
      <c r="K218" s="21"/>
      <c r="L218" s="21"/>
      <c r="M218" s="21"/>
      <c r="N218" s="21"/>
      <c r="O218" s="28"/>
      <c r="P218" s="28"/>
      <c r="Q218" s="21"/>
      <c r="R218" s="21"/>
      <c r="S218" s="21"/>
      <c r="T218" s="21"/>
      <c r="U218" s="28"/>
      <c r="V218" s="28"/>
      <c r="W218" s="28"/>
      <c r="X218" s="28"/>
      <c r="Y218" s="28"/>
      <c r="Z218" s="28"/>
      <c r="AA218" s="28"/>
      <c r="AB218" s="28"/>
    </row>
    <row r="219" spans="1:28" ht="15" x14ac:dyDescent="0.25">
      <c r="A219" s="32" t="s">
        <v>242</v>
      </c>
      <c r="B219" s="33">
        <v>226.35206299999999</v>
      </c>
      <c r="C219" s="33">
        <v>252.676514</v>
      </c>
      <c r="D219" s="33">
        <v>287.10800399999999</v>
      </c>
      <c r="E219" s="33">
        <v>321.715374</v>
      </c>
      <c r="F219" s="33">
        <v>458.714652</v>
      </c>
      <c r="G219" s="33">
        <v>620.38451199999997</v>
      </c>
      <c r="H219" s="33">
        <v>771.126304</v>
      </c>
      <c r="I219" s="33">
        <v>843.41873899999996</v>
      </c>
      <c r="J219" s="21"/>
      <c r="K219" s="21"/>
      <c r="L219" s="21"/>
      <c r="M219" s="21"/>
      <c r="N219" s="21"/>
      <c r="O219" s="28"/>
      <c r="P219" s="28"/>
      <c r="Q219" s="21"/>
      <c r="R219" s="21"/>
      <c r="S219" s="21"/>
      <c r="T219" s="21"/>
      <c r="U219" s="28"/>
      <c r="V219" s="28"/>
      <c r="W219" s="28"/>
      <c r="X219" s="28"/>
      <c r="Y219" s="28"/>
      <c r="Z219" s="28"/>
      <c r="AA219" s="28"/>
      <c r="AB219" s="28"/>
    </row>
    <row r="220" spans="1:28" ht="15" x14ac:dyDescent="0.25">
      <c r="A220" s="32" t="s">
        <v>241</v>
      </c>
      <c r="B220" s="33">
        <v>390.081143</v>
      </c>
      <c r="C220" s="33">
        <v>430.02199099999996</v>
      </c>
      <c r="D220" s="33">
        <v>440.37946399999998</v>
      </c>
      <c r="E220" s="33">
        <v>514.43796199999997</v>
      </c>
      <c r="F220" s="33">
        <v>598.99788999999998</v>
      </c>
      <c r="G220" s="33">
        <v>582.96129299999996</v>
      </c>
      <c r="H220" s="33">
        <v>736.71860400000003</v>
      </c>
      <c r="I220" s="33">
        <v>726.48145</v>
      </c>
      <c r="J220" s="21"/>
      <c r="K220" s="21"/>
      <c r="L220" s="21"/>
      <c r="M220" s="21"/>
      <c r="N220" s="21"/>
      <c r="O220" s="28"/>
      <c r="P220" s="28"/>
      <c r="Q220" s="21"/>
      <c r="R220" s="21"/>
      <c r="S220" s="21"/>
      <c r="T220" s="21"/>
      <c r="U220" s="28"/>
      <c r="V220" s="28"/>
      <c r="W220" s="28"/>
      <c r="X220" s="28"/>
      <c r="Y220" s="28"/>
      <c r="Z220" s="28"/>
      <c r="AA220" s="28"/>
      <c r="AB220" s="28"/>
    </row>
    <row r="221" spans="1:28" ht="15" x14ac:dyDescent="0.25">
      <c r="A221" s="32" t="s">
        <v>224</v>
      </c>
      <c r="B221" s="33">
        <v>300.00185900000002</v>
      </c>
      <c r="C221" s="33">
        <v>338.04740199999998</v>
      </c>
      <c r="D221" s="33">
        <v>409.38728900000001</v>
      </c>
      <c r="E221" s="33">
        <v>524.78744200000006</v>
      </c>
      <c r="F221" s="33">
        <v>590.93022800000006</v>
      </c>
      <c r="G221" s="33">
        <v>611.58102199999996</v>
      </c>
      <c r="H221" s="33">
        <v>695.66077500000006</v>
      </c>
      <c r="I221" s="33">
        <v>647.84391500000004</v>
      </c>
      <c r="J221" s="21"/>
      <c r="K221" s="21"/>
      <c r="L221" s="21"/>
      <c r="M221" s="21"/>
      <c r="N221" s="21"/>
      <c r="O221" s="28"/>
      <c r="P221" s="28"/>
      <c r="Q221" s="21"/>
      <c r="R221" s="21"/>
      <c r="S221" s="21"/>
      <c r="T221" s="21"/>
      <c r="U221" s="28"/>
      <c r="V221" s="28"/>
      <c r="W221" s="28"/>
      <c r="X221" s="28"/>
      <c r="Y221" s="28"/>
      <c r="Z221" s="28"/>
      <c r="AA221" s="28"/>
      <c r="AB221" s="28"/>
    </row>
    <row r="222" spans="1:28" ht="15" x14ac:dyDescent="0.25">
      <c r="A222" s="32" t="s">
        <v>237</v>
      </c>
      <c r="B222" s="33">
        <v>143.81563</v>
      </c>
      <c r="C222" s="33">
        <v>193.64885699999999</v>
      </c>
      <c r="D222" s="33">
        <v>190.53578400000001</v>
      </c>
      <c r="E222" s="33">
        <v>216.22617700000001</v>
      </c>
      <c r="F222" s="33">
        <v>250.99560200000002</v>
      </c>
      <c r="G222" s="33">
        <v>278.15189099999998</v>
      </c>
      <c r="H222" s="33">
        <v>325.300836</v>
      </c>
      <c r="I222" s="33">
        <v>305.32832999999999</v>
      </c>
      <c r="J222" s="21"/>
      <c r="K222" s="21"/>
      <c r="L222" s="21"/>
      <c r="M222" s="21"/>
      <c r="N222" s="21"/>
      <c r="O222" s="28"/>
      <c r="P222" s="28"/>
      <c r="Q222" s="21"/>
      <c r="R222" s="21"/>
      <c r="S222" s="21"/>
      <c r="T222" s="21"/>
      <c r="U222" s="28"/>
      <c r="V222" s="28"/>
      <c r="W222" s="28"/>
      <c r="X222" s="28"/>
      <c r="Y222" s="28"/>
      <c r="Z222" s="28"/>
      <c r="AA222" s="28"/>
      <c r="AB222" s="28"/>
    </row>
    <row r="223" spans="1:28" ht="15" x14ac:dyDescent="0.25">
      <c r="A223" s="32" t="s">
        <v>238</v>
      </c>
      <c r="B223" s="33">
        <v>156.71302299999999</v>
      </c>
      <c r="C223" s="33">
        <v>169.28969699999999</v>
      </c>
      <c r="D223" s="33">
        <v>194.38728800000001</v>
      </c>
      <c r="E223" s="33">
        <v>235.82303400000001</v>
      </c>
      <c r="F223" s="33">
        <v>263.93286800000004</v>
      </c>
      <c r="G223" s="33">
        <v>265.65145799999999</v>
      </c>
      <c r="H223" s="33">
        <v>315.83600999999999</v>
      </c>
      <c r="I223" s="33">
        <v>303.30023899999998</v>
      </c>
      <c r="J223" s="21"/>
      <c r="K223" s="21"/>
      <c r="L223" s="21"/>
      <c r="M223" s="21"/>
      <c r="N223" s="21"/>
      <c r="O223" s="28"/>
      <c r="P223" s="28"/>
      <c r="Q223" s="21"/>
      <c r="R223" s="21"/>
      <c r="S223" s="21"/>
      <c r="T223" s="21"/>
      <c r="U223" s="28"/>
      <c r="V223" s="28"/>
      <c r="W223" s="28"/>
      <c r="X223" s="28"/>
      <c r="Y223" s="28"/>
      <c r="Z223" s="28"/>
      <c r="AA223" s="28"/>
      <c r="AB223" s="28"/>
    </row>
    <row r="224" spans="1:28" ht="15" x14ac:dyDescent="0.25">
      <c r="A224" s="32" t="s">
        <v>212</v>
      </c>
      <c r="B224" s="33">
        <v>150.97971100000001</v>
      </c>
      <c r="C224" s="33">
        <v>179.70523399999999</v>
      </c>
      <c r="D224" s="33">
        <v>197.67771299999998</v>
      </c>
      <c r="E224" s="33">
        <v>230.016751</v>
      </c>
      <c r="F224" s="33">
        <v>263.57739199999997</v>
      </c>
      <c r="G224" s="33">
        <v>264.41655200000002</v>
      </c>
      <c r="H224" s="33">
        <v>280.583528</v>
      </c>
      <c r="I224" s="33">
        <v>288.67686900000001</v>
      </c>
      <c r="J224" s="21"/>
      <c r="K224" s="21"/>
      <c r="L224" s="21"/>
      <c r="M224" s="21"/>
      <c r="N224" s="21"/>
      <c r="O224" s="28"/>
      <c r="P224" s="28"/>
      <c r="Q224" s="21"/>
      <c r="R224" s="21"/>
      <c r="S224" s="21"/>
      <c r="T224" s="21"/>
      <c r="U224" s="28"/>
      <c r="V224" s="28"/>
      <c r="W224" s="28"/>
      <c r="X224" s="28"/>
      <c r="Y224" s="28"/>
      <c r="Z224" s="28"/>
      <c r="AA224" s="28"/>
      <c r="AB224" s="28"/>
    </row>
    <row r="225" spans="1:28" ht="15" x14ac:dyDescent="0.25">
      <c r="A225" s="32" t="s">
        <v>236</v>
      </c>
      <c r="B225" s="33">
        <v>141.17299799999998</v>
      </c>
      <c r="C225" s="33">
        <v>141.60647599999999</v>
      </c>
      <c r="D225" s="33">
        <v>187.33631299999999</v>
      </c>
      <c r="E225" s="33">
        <v>216.41392999999999</v>
      </c>
      <c r="F225" s="33">
        <v>190.39493400000001</v>
      </c>
      <c r="G225" s="33">
        <v>201.36984899999999</v>
      </c>
      <c r="H225" s="33">
        <v>210.004795</v>
      </c>
      <c r="I225" s="33">
        <v>244.51501099999999</v>
      </c>
      <c r="J225" s="21"/>
      <c r="K225" s="21"/>
      <c r="L225" s="21"/>
      <c r="M225" s="21"/>
      <c r="N225" s="21"/>
      <c r="O225" s="28"/>
      <c r="P225" s="28"/>
      <c r="Q225" s="21"/>
      <c r="R225" s="21"/>
      <c r="S225" s="21"/>
      <c r="T225" s="21"/>
      <c r="U225" s="28"/>
      <c r="V225" s="28"/>
      <c r="W225" s="28"/>
      <c r="X225" s="28"/>
      <c r="Y225" s="28"/>
      <c r="Z225" s="28"/>
      <c r="AA225" s="28"/>
      <c r="AB225" s="28"/>
    </row>
    <row r="226" spans="1:28" ht="15" x14ac:dyDescent="0.25">
      <c r="A226" s="32" t="s">
        <v>219</v>
      </c>
      <c r="B226" s="33">
        <v>95.217909000000006</v>
      </c>
      <c r="C226" s="33">
        <v>113.561044</v>
      </c>
      <c r="D226" s="33">
        <v>126.42132700000001</v>
      </c>
      <c r="E226" s="33">
        <v>161.09777800000001</v>
      </c>
      <c r="F226" s="33">
        <v>194.27701099999999</v>
      </c>
      <c r="G226" s="33">
        <v>248.13217900000001</v>
      </c>
      <c r="H226" s="33">
        <v>255.89353500000001</v>
      </c>
      <c r="I226" s="33">
        <v>243.23932500000001</v>
      </c>
      <c r="J226" s="21"/>
      <c r="K226" s="21"/>
      <c r="L226" s="21"/>
      <c r="M226" s="21"/>
      <c r="N226" s="21"/>
      <c r="O226" s="28"/>
      <c r="P226" s="28"/>
      <c r="Q226" s="21"/>
      <c r="R226" s="21"/>
      <c r="S226" s="21"/>
      <c r="T226" s="21"/>
      <c r="U226" s="28"/>
      <c r="V226" s="28"/>
      <c r="W226" s="28"/>
      <c r="X226" s="28"/>
      <c r="Y226" s="28"/>
      <c r="Z226" s="28"/>
      <c r="AA226" s="28"/>
      <c r="AB226" s="28"/>
    </row>
    <row r="227" spans="1:28" ht="15" x14ac:dyDescent="0.25">
      <c r="A227" s="32" t="s">
        <v>19</v>
      </c>
      <c r="B227" s="33">
        <v>130.20113499999999</v>
      </c>
      <c r="C227" s="33">
        <v>142.404326</v>
      </c>
      <c r="D227" s="33">
        <v>149.14791600000001</v>
      </c>
      <c r="E227" s="33">
        <v>184.78952100000001</v>
      </c>
      <c r="F227" s="33">
        <v>203.293711</v>
      </c>
      <c r="G227" s="33">
        <v>229.253581</v>
      </c>
      <c r="H227" s="33">
        <v>240.403492</v>
      </c>
      <c r="I227" s="33">
        <v>242.52664899999999</v>
      </c>
      <c r="J227" s="21"/>
      <c r="K227" s="21"/>
      <c r="L227" s="21"/>
      <c r="M227" s="21"/>
      <c r="N227" s="21"/>
      <c r="O227" s="28"/>
      <c r="P227" s="28"/>
      <c r="Q227" s="21"/>
      <c r="R227" s="21"/>
      <c r="S227" s="21"/>
      <c r="T227" s="21"/>
      <c r="U227" s="28"/>
      <c r="V227" s="28"/>
      <c r="W227" s="28"/>
      <c r="X227" s="28"/>
      <c r="Y227" s="28"/>
      <c r="Z227" s="28"/>
      <c r="AA227" s="28"/>
      <c r="AB227" s="28"/>
    </row>
    <row r="228" spans="1:28" ht="15" x14ac:dyDescent="0.25">
      <c r="A228" s="32" t="s">
        <v>18</v>
      </c>
      <c r="B228" s="33">
        <v>152.39662799999999</v>
      </c>
      <c r="C228" s="33">
        <v>158.03698300000002</v>
      </c>
      <c r="D228" s="33">
        <v>148.75759400000001</v>
      </c>
      <c r="E228" s="33">
        <v>149.739574</v>
      </c>
      <c r="F228" s="33">
        <v>202.24730099999999</v>
      </c>
      <c r="G228" s="33">
        <v>225.271827</v>
      </c>
      <c r="H228" s="33">
        <v>199.06171499999999</v>
      </c>
      <c r="I228" s="33">
        <v>200.541571</v>
      </c>
      <c r="J228" s="21"/>
      <c r="K228" s="21"/>
      <c r="L228" s="21"/>
      <c r="M228" s="21"/>
      <c r="N228" s="21"/>
      <c r="O228" s="28"/>
      <c r="P228" s="28"/>
      <c r="Q228" s="21"/>
      <c r="R228" s="21"/>
      <c r="S228" s="21"/>
      <c r="T228" s="21"/>
      <c r="U228" s="28"/>
      <c r="V228" s="28"/>
      <c r="W228" s="28"/>
      <c r="X228" s="28"/>
      <c r="Y228" s="28"/>
      <c r="Z228" s="28"/>
      <c r="AA228" s="28"/>
      <c r="AB228" s="28"/>
    </row>
    <row r="229" spans="1:28" ht="15" x14ac:dyDescent="0.25">
      <c r="A229" s="32" t="s">
        <v>15</v>
      </c>
      <c r="B229" s="33">
        <v>117.536039</v>
      </c>
      <c r="C229" s="33">
        <v>124.674876</v>
      </c>
      <c r="D229" s="33">
        <v>120.308054</v>
      </c>
      <c r="E229" s="33">
        <v>145.16834899999998</v>
      </c>
      <c r="F229" s="33">
        <v>161.04703599999999</v>
      </c>
      <c r="G229" s="33">
        <v>168.05511900000002</v>
      </c>
      <c r="H229" s="33">
        <v>180.405518</v>
      </c>
      <c r="I229" s="33">
        <v>177.87220600000001</v>
      </c>
      <c r="J229" s="21"/>
      <c r="K229" s="21"/>
      <c r="L229" s="21"/>
      <c r="M229" s="21"/>
      <c r="N229" s="21"/>
      <c r="O229" s="28"/>
      <c r="P229" s="28"/>
      <c r="Q229" s="21"/>
      <c r="R229" s="21"/>
      <c r="S229" s="21"/>
      <c r="T229" s="21"/>
      <c r="U229" s="28"/>
      <c r="V229" s="28"/>
      <c r="W229" s="28"/>
      <c r="X229" s="28"/>
      <c r="Y229" s="28"/>
      <c r="Z229" s="28"/>
      <c r="AA229" s="28"/>
      <c r="AB229" s="28"/>
    </row>
    <row r="230" spans="1:28" ht="15" x14ac:dyDescent="0.25">
      <c r="A230" s="32" t="s">
        <v>239</v>
      </c>
      <c r="B230" s="33">
        <v>91.034444000000008</v>
      </c>
      <c r="C230" s="33">
        <v>104.638738</v>
      </c>
      <c r="D230" s="33">
        <v>115.302476</v>
      </c>
      <c r="E230" s="33">
        <v>138.79900099999998</v>
      </c>
      <c r="F230" s="33">
        <v>149.18147399999998</v>
      </c>
      <c r="G230" s="33">
        <v>150.83261899999999</v>
      </c>
      <c r="H230" s="33">
        <v>156.15327400000001</v>
      </c>
      <c r="I230" s="33">
        <v>166.403333</v>
      </c>
      <c r="J230" s="21"/>
      <c r="K230" s="21"/>
      <c r="L230" s="21"/>
      <c r="M230" s="21"/>
      <c r="N230" s="21"/>
      <c r="O230" s="28"/>
      <c r="P230" s="28"/>
      <c r="Q230" s="21"/>
      <c r="R230" s="21"/>
      <c r="S230" s="21"/>
      <c r="T230" s="21"/>
      <c r="U230" s="28"/>
      <c r="V230" s="28"/>
      <c r="W230" s="28"/>
      <c r="X230" s="28"/>
      <c r="Y230" s="28"/>
      <c r="Z230" s="28"/>
      <c r="AA230" s="28"/>
      <c r="AB230" s="28"/>
    </row>
    <row r="231" spans="1:28" ht="15" x14ac:dyDescent="0.25">
      <c r="A231" s="32" t="s">
        <v>231</v>
      </c>
      <c r="B231" s="33">
        <v>104.0033</v>
      </c>
      <c r="C231" s="33">
        <v>113.69639599999999</v>
      </c>
      <c r="D231" s="33">
        <v>110.82995699999999</v>
      </c>
      <c r="E231" s="33">
        <v>121.98711299999999</v>
      </c>
      <c r="F231" s="33">
        <v>123.380893</v>
      </c>
      <c r="G231" s="33">
        <v>132.61415700000001</v>
      </c>
      <c r="H231" s="33">
        <v>149.189491</v>
      </c>
      <c r="I231" s="33">
        <v>157.74735800000002</v>
      </c>
      <c r="J231" s="21"/>
      <c r="K231" s="21"/>
      <c r="L231" s="21"/>
      <c r="M231" s="21"/>
      <c r="N231" s="21"/>
      <c r="O231" s="28"/>
      <c r="P231" s="28"/>
      <c r="Q231" s="21"/>
      <c r="R231" s="21"/>
      <c r="S231" s="21"/>
      <c r="T231" s="21"/>
      <c r="U231" s="28"/>
      <c r="V231" s="28"/>
      <c r="W231" s="28"/>
      <c r="X231" s="28"/>
      <c r="Y231" s="28"/>
      <c r="Z231" s="28"/>
      <c r="AA231" s="28"/>
      <c r="AB231" s="28"/>
    </row>
    <row r="232" spans="1:28" ht="15" x14ac:dyDescent="0.25">
      <c r="A232" s="32" t="s">
        <v>235</v>
      </c>
      <c r="B232" s="33">
        <v>82.413386000000003</v>
      </c>
      <c r="C232" s="33">
        <v>91.891036999999997</v>
      </c>
      <c r="D232" s="33">
        <v>96.162179999999992</v>
      </c>
      <c r="E232" s="33">
        <v>113.17524400000001</v>
      </c>
      <c r="F232" s="33">
        <v>122.630342</v>
      </c>
      <c r="G232" s="33">
        <v>134.48573499999998</v>
      </c>
      <c r="H232" s="33">
        <v>144.97458399999999</v>
      </c>
      <c r="I232" s="33">
        <v>147.16899100000001</v>
      </c>
      <c r="J232" s="21"/>
      <c r="K232" s="21"/>
      <c r="L232" s="21"/>
      <c r="M232" s="21"/>
      <c r="N232" s="21"/>
      <c r="O232" s="28"/>
      <c r="P232" s="28"/>
      <c r="Q232" s="21"/>
      <c r="R232" s="21"/>
      <c r="S232" s="21"/>
      <c r="T232" s="21"/>
      <c r="U232" s="28"/>
      <c r="V232" s="28"/>
      <c r="W232" s="28"/>
      <c r="X232" s="28"/>
      <c r="Y232" s="28"/>
      <c r="Z232" s="28"/>
      <c r="AA232" s="28"/>
      <c r="AB232" s="28"/>
    </row>
    <row r="233" spans="1:28" ht="15" x14ac:dyDescent="0.25">
      <c r="A233" s="32" t="s">
        <v>215</v>
      </c>
      <c r="B233" s="33">
        <v>74.142467000000011</v>
      </c>
      <c r="C233" s="33">
        <v>85.663027</v>
      </c>
      <c r="D233" s="33">
        <v>100.422887</v>
      </c>
      <c r="E233" s="33">
        <v>113.553905</v>
      </c>
      <c r="F233" s="33">
        <v>121.193472</v>
      </c>
      <c r="G233" s="33">
        <v>132.44476699999998</v>
      </c>
      <c r="H233" s="33">
        <v>137.33292499999999</v>
      </c>
      <c r="I233" s="33">
        <v>141.29464000000002</v>
      </c>
      <c r="J233" s="21"/>
      <c r="K233" s="21"/>
      <c r="L233" s="21"/>
      <c r="M233" s="21"/>
      <c r="N233" s="21"/>
      <c r="O233" s="28"/>
      <c r="P233" s="28"/>
      <c r="Q233" s="21"/>
      <c r="R233" s="21"/>
      <c r="S233" s="21"/>
      <c r="T233" s="21"/>
      <c r="U233" s="28"/>
      <c r="V233" s="28"/>
      <c r="W233" s="28"/>
      <c r="X233" s="28"/>
      <c r="Y233" s="28"/>
      <c r="Z233" s="28"/>
      <c r="AA233" s="28"/>
      <c r="AB233" s="28"/>
    </row>
    <row r="234" spans="1:28" ht="15" x14ac:dyDescent="0.25">
      <c r="A234" s="32" t="s">
        <v>229</v>
      </c>
      <c r="B234" s="33">
        <v>77.513740999999996</v>
      </c>
      <c r="C234" s="33">
        <v>85.051793000000004</v>
      </c>
      <c r="D234" s="33">
        <v>92.579717000000002</v>
      </c>
      <c r="E234" s="33">
        <v>103.83714500000001</v>
      </c>
      <c r="F234" s="33">
        <v>111.01649</v>
      </c>
      <c r="G234" s="33">
        <v>125.26619500000001</v>
      </c>
      <c r="H234" s="33">
        <v>129.02005299999999</v>
      </c>
      <c r="I234" s="33">
        <v>135.01960399999999</v>
      </c>
      <c r="J234" s="21"/>
      <c r="K234" s="21"/>
      <c r="L234" s="21"/>
      <c r="M234" s="21"/>
      <c r="N234" s="21"/>
      <c r="O234" s="28"/>
      <c r="P234" s="28"/>
      <c r="Q234" s="21"/>
      <c r="R234" s="21"/>
      <c r="S234" s="21"/>
      <c r="T234" s="21"/>
      <c r="U234" s="28"/>
      <c r="V234" s="28"/>
      <c r="W234" s="28"/>
      <c r="X234" s="28"/>
      <c r="Y234" s="28"/>
      <c r="Z234" s="28"/>
      <c r="AA234" s="28"/>
      <c r="AB234" s="28"/>
    </row>
    <row r="235" spans="1:28" ht="15" x14ac:dyDescent="0.25">
      <c r="A235" s="32" t="s">
        <v>246</v>
      </c>
      <c r="B235" s="33">
        <v>43.430183</v>
      </c>
      <c r="C235" s="33">
        <v>49.089297000000002</v>
      </c>
      <c r="D235" s="33">
        <v>54.665959000000001</v>
      </c>
      <c r="E235" s="33">
        <v>56.470694000000002</v>
      </c>
      <c r="F235" s="33">
        <v>62.717790000000001</v>
      </c>
      <c r="G235" s="33">
        <v>67.543953999999999</v>
      </c>
      <c r="H235" s="33">
        <v>128.96636100000001</v>
      </c>
      <c r="I235" s="33">
        <v>125.270944</v>
      </c>
      <c r="J235" s="21"/>
      <c r="K235" s="21"/>
      <c r="L235" s="21"/>
      <c r="M235" s="21"/>
      <c r="N235" s="21"/>
      <c r="O235" s="28"/>
      <c r="P235" s="28"/>
      <c r="Q235" s="21"/>
      <c r="R235" s="21"/>
      <c r="S235" s="21"/>
      <c r="T235" s="21"/>
      <c r="U235" s="28"/>
      <c r="V235" s="28"/>
      <c r="W235" s="28"/>
      <c r="X235" s="28"/>
      <c r="Y235" s="28"/>
      <c r="Z235" s="28"/>
      <c r="AA235" s="28"/>
      <c r="AB235" s="28"/>
    </row>
    <row r="236" spans="1:28" ht="15" x14ac:dyDescent="0.25">
      <c r="A236" s="32" t="s">
        <v>247</v>
      </c>
      <c r="B236" s="33">
        <v>63.760146999999996</v>
      </c>
      <c r="C236" s="33">
        <v>76.952562</v>
      </c>
      <c r="D236" s="33">
        <v>87.763850999999988</v>
      </c>
      <c r="E236" s="33">
        <v>88.857516000000004</v>
      </c>
      <c r="F236" s="33">
        <v>85.134563999999997</v>
      </c>
      <c r="G236" s="33">
        <v>99.283923000000001</v>
      </c>
      <c r="H236" s="33">
        <v>119.92639699999999</v>
      </c>
      <c r="I236" s="33">
        <v>121.93548200000001</v>
      </c>
      <c r="J236" s="21"/>
      <c r="K236" s="21"/>
      <c r="L236" s="21"/>
      <c r="M236" s="21"/>
      <c r="N236" s="21"/>
      <c r="O236" s="28"/>
      <c r="P236" s="28"/>
      <c r="Q236" s="21"/>
      <c r="R236" s="21"/>
      <c r="S236" s="21"/>
      <c r="T236" s="21"/>
      <c r="U236" s="28"/>
      <c r="V236" s="28"/>
      <c r="W236" s="28"/>
      <c r="X236" s="28"/>
      <c r="Y236" s="28"/>
      <c r="Z236" s="28"/>
      <c r="AA236" s="28"/>
      <c r="AB236" s="28"/>
    </row>
    <row r="237" spans="1:28" ht="15" x14ac:dyDescent="0.25">
      <c r="A237" s="32" t="s">
        <v>216</v>
      </c>
      <c r="B237" s="33">
        <v>82.389420000000001</v>
      </c>
      <c r="C237" s="33">
        <v>88.038273000000004</v>
      </c>
      <c r="D237" s="33">
        <v>100.044838</v>
      </c>
      <c r="E237" s="33">
        <v>110.584783</v>
      </c>
      <c r="F237" s="33">
        <v>104.276877</v>
      </c>
      <c r="G237" s="33">
        <v>110.95514999999999</v>
      </c>
      <c r="H237" s="33">
        <v>117.25289100000001</v>
      </c>
      <c r="I237" s="33">
        <v>118.269875</v>
      </c>
      <c r="J237" s="21"/>
      <c r="K237" s="21"/>
      <c r="L237" s="21"/>
      <c r="M237" s="21"/>
      <c r="N237" s="21"/>
      <c r="O237" s="28"/>
      <c r="P237" s="28"/>
      <c r="Q237" s="21"/>
      <c r="R237" s="21"/>
      <c r="S237" s="21"/>
      <c r="T237" s="21"/>
      <c r="U237" s="28"/>
      <c r="V237" s="28"/>
      <c r="W237" s="28"/>
      <c r="X237" s="28"/>
      <c r="Y237" s="28"/>
      <c r="Z237" s="28"/>
      <c r="AA237" s="28"/>
      <c r="AB237" s="28"/>
    </row>
    <row r="238" spans="1:28" ht="15" x14ac:dyDescent="0.25">
      <c r="A238" s="32" t="s">
        <v>245</v>
      </c>
      <c r="B238" s="33">
        <v>102.39926</v>
      </c>
      <c r="C238" s="33">
        <v>108.398128</v>
      </c>
      <c r="D238" s="33">
        <v>95.848819000000006</v>
      </c>
      <c r="E238" s="33">
        <v>99.215479999999999</v>
      </c>
      <c r="F238" s="33">
        <v>108.34787799999999</v>
      </c>
      <c r="G238" s="33">
        <v>116.88358199999999</v>
      </c>
      <c r="H238" s="33">
        <v>125.27447100000001</v>
      </c>
      <c r="I238" s="33">
        <v>108.34260499999999</v>
      </c>
      <c r="J238" s="21"/>
      <c r="K238" s="21"/>
      <c r="L238" s="21"/>
      <c r="M238" s="21"/>
      <c r="N238" s="21"/>
      <c r="O238" s="28"/>
      <c r="P238" s="28"/>
      <c r="Q238" s="21"/>
      <c r="R238" s="21"/>
      <c r="S238" s="21"/>
      <c r="T238" s="21"/>
      <c r="U238" s="28"/>
      <c r="V238" s="28"/>
      <c r="W238" s="28"/>
      <c r="X238" s="28"/>
      <c r="Y238" s="28"/>
      <c r="Z238" s="28"/>
      <c r="AA238" s="28"/>
      <c r="AB238" s="28"/>
    </row>
    <row r="239" spans="1:28" ht="15" x14ac:dyDescent="0.25">
      <c r="A239" s="32" t="s">
        <v>243</v>
      </c>
      <c r="B239" s="33">
        <v>54.697455000000005</v>
      </c>
      <c r="C239" s="33">
        <v>62.360457000000004</v>
      </c>
      <c r="D239" s="33">
        <v>68.930577</v>
      </c>
      <c r="E239" s="33">
        <v>80.332264999999992</v>
      </c>
      <c r="F239" s="33">
        <v>89.722352000000001</v>
      </c>
      <c r="G239" s="33">
        <v>94.00025500000001</v>
      </c>
      <c r="H239" s="33">
        <v>99.101448999999988</v>
      </c>
      <c r="I239" s="33">
        <v>106.862208</v>
      </c>
      <c r="J239" s="21"/>
      <c r="K239" s="21"/>
      <c r="L239" s="21"/>
      <c r="M239" s="21"/>
      <c r="N239" s="21"/>
      <c r="O239" s="28"/>
      <c r="P239" s="28"/>
      <c r="Q239" s="21"/>
      <c r="R239" s="21"/>
      <c r="S239" s="21"/>
      <c r="T239" s="21"/>
      <c r="U239" s="28"/>
      <c r="V239" s="28"/>
      <c r="W239" s="28"/>
      <c r="X239" s="28"/>
      <c r="Y239" s="28"/>
      <c r="Z239" s="28"/>
      <c r="AA239" s="28"/>
      <c r="AB239" s="28"/>
    </row>
    <row r="240" spans="1:28" ht="15" x14ac:dyDescent="0.25">
      <c r="A240" s="32" t="s">
        <v>214</v>
      </c>
      <c r="B240" s="33">
        <v>73.784445000000005</v>
      </c>
      <c r="C240" s="33">
        <v>74.587311</v>
      </c>
      <c r="D240" s="33">
        <v>79.406170000000003</v>
      </c>
      <c r="E240" s="33">
        <v>99.034095000000008</v>
      </c>
      <c r="F240" s="33">
        <v>95.743167</v>
      </c>
      <c r="G240" s="33">
        <v>98.896550000000005</v>
      </c>
      <c r="H240" s="33">
        <v>90.982255000000009</v>
      </c>
      <c r="I240" s="33">
        <v>105.36398200000001</v>
      </c>
      <c r="J240" s="21"/>
      <c r="K240" s="21"/>
      <c r="L240" s="21"/>
      <c r="M240" s="21"/>
      <c r="N240" s="21"/>
      <c r="O240" s="28"/>
      <c r="P240" s="28"/>
      <c r="Q240" s="21"/>
      <c r="R240" s="21"/>
      <c r="S240" s="21"/>
      <c r="T240" s="21"/>
      <c r="U240" s="28"/>
      <c r="V240" s="28"/>
      <c r="W240" s="28"/>
      <c r="X240" s="28"/>
      <c r="Y240" s="28"/>
      <c r="Z240" s="28"/>
      <c r="AA240" s="28"/>
      <c r="AB240" s="28"/>
    </row>
    <row r="241" spans="1:28" ht="15" x14ac:dyDescent="0.25">
      <c r="A241" s="32" t="s">
        <v>233</v>
      </c>
      <c r="B241" s="33">
        <v>52.462429999999998</v>
      </c>
      <c r="C241" s="33">
        <v>62.349790999999996</v>
      </c>
      <c r="D241" s="33">
        <v>72.007813999999996</v>
      </c>
      <c r="E241" s="33">
        <v>80.661437000000006</v>
      </c>
      <c r="F241" s="33">
        <v>89.89186500000001</v>
      </c>
      <c r="G241" s="33">
        <v>96.082492000000002</v>
      </c>
      <c r="H241" s="33">
        <v>95.664054999999991</v>
      </c>
      <c r="I241" s="33">
        <v>95.006976999999992</v>
      </c>
      <c r="J241" s="21"/>
      <c r="K241" s="21"/>
      <c r="L241" s="21"/>
      <c r="M241" s="21"/>
      <c r="N241" s="21"/>
      <c r="O241" s="28"/>
      <c r="P241" s="28"/>
      <c r="Q241" s="21"/>
      <c r="R241" s="21"/>
      <c r="S241" s="21"/>
      <c r="T241" s="21"/>
      <c r="U241" s="28"/>
      <c r="V241" s="28"/>
      <c r="W241" s="28"/>
      <c r="X241" s="28"/>
      <c r="Y241" s="28"/>
      <c r="Z241" s="28"/>
      <c r="AA241" s="28"/>
      <c r="AB241" s="28"/>
    </row>
    <row r="242" spans="1:28" ht="15" x14ac:dyDescent="0.25">
      <c r="A242" s="30" t="s">
        <v>226</v>
      </c>
      <c r="B242" s="33">
        <v>60.718953999999997</v>
      </c>
      <c r="C242" s="33">
        <v>62.321573999999998</v>
      </c>
      <c r="D242" s="33">
        <v>65.497725000000003</v>
      </c>
      <c r="E242" s="33">
        <v>74.261954000000003</v>
      </c>
      <c r="F242" s="33">
        <v>79.260324999999995</v>
      </c>
      <c r="G242" s="33">
        <v>84.479563999999996</v>
      </c>
      <c r="H242" s="33">
        <v>87.345946999999995</v>
      </c>
      <c r="I242" s="33">
        <v>90.532376999999997</v>
      </c>
      <c r="J242" s="21"/>
      <c r="K242" s="21"/>
      <c r="L242" s="21"/>
      <c r="M242" s="21"/>
      <c r="N242" s="21"/>
      <c r="O242" s="28"/>
      <c r="P242" s="28"/>
      <c r="Q242" s="21"/>
      <c r="R242" s="21"/>
      <c r="S242" s="21"/>
      <c r="T242" s="21"/>
      <c r="U242" s="28"/>
      <c r="V242" s="28"/>
      <c r="W242" s="28"/>
      <c r="X242" s="28"/>
      <c r="Y242" s="28"/>
      <c r="Z242" s="28"/>
      <c r="AA242" s="28"/>
      <c r="AB242" s="28"/>
    </row>
    <row r="243" spans="1:28" ht="15" x14ac:dyDescent="0.25">
      <c r="A243" s="32" t="s">
        <v>248</v>
      </c>
      <c r="B243" s="33">
        <v>47.449289</v>
      </c>
      <c r="C243" s="33">
        <v>54.650343999999997</v>
      </c>
      <c r="D243" s="33">
        <v>62.227688000000001</v>
      </c>
      <c r="E243" s="33">
        <v>68.111838000000006</v>
      </c>
      <c r="F243" s="33">
        <v>77.110309000000001</v>
      </c>
      <c r="G243" s="33">
        <v>88.001922000000008</v>
      </c>
      <c r="H243" s="33">
        <v>88.160581999999991</v>
      </c>
      <c r="I243" s="33">
        <v>89.737307999999999</v>
      </c>
      <c r="J243" s="21"/>
      <c r="K243" s="21"/>
      <c r="L243" s="21"/>
      <c r="M243" s="21"/>
      <c r="N243" s="21"/>
      <c r="O243" s="28"/>
      <c r="P243" s="28"/>
      <c r="Q243" s="21"/>
      <c r="R243" s="21"/>
      <c r="S243" s="21"/>
      <c r="T243" s="21"/>
      <c r="U243" s="28"/>
      <c r="V243" s="28"/>
      <c r="W243" s="28"/>
      <c r="X243" s="28"/>
      <c r="Y243" s="28"/>
      <c r="Z243" s="28"/>
      <c r="AA243" s="28"/>
      <c r="AB243" s="28"/>
    </row>
    <row r="244" spans="1:28" ht="15" x14ac:dyDescent="0.25">
      <c r="A244" s="32" t="s">
        <v>218</v>
      </c>
      <c r="B244" s="33">
        <v>70.747133000000005</v>
      </c>
      <c r="C244" s="33">
        <v>53.461188</v>
      </c>
      <c r="D244" s="33">
        <v>55.848614000000005</v>
      </c>
      <c r="E244" s="33">
        <v>64.617851000000002</v>
      </c>
      <c r="F244" s="33">
        <v>80.325948000000011</v>
      </c>
      <c r="G244" s="33">
        <v>81.782160999999988</v>
      </c>
      <c r="H244" s="33">
        <v>81.480649</v>
      </c>
      <c r="I244" s="33">
        <v>88.424684999999997</v>
      </c>
      <c r="J244" s="21"/>
      <c r="K244" s="21"/>
      <c r="L244" s="21"/>
      <c r="M244" s="21"/>
      <c r="N244" s="21"/>
      <c r="O244" s="28"/>
      <c r="P244" s="28"/>
      <c r="Q244" s="21"/>
      <c r="R244" s="21"/>
      <c r="S244" s="21"/>
      <c r="T244" s="21"/>
      <c r="U244" s="28"/>
      <c r="V244" s="28"/>
      <c r="W244" s="28"/>
      <c r="X244" s="28"/>
      <c r="Y244" s="28"/>
      <c r="Z244" s="28"/>
      <c r="AA244" s="28"/>
      <c r="AB244" s="28"/>
    </row>
    <row r="245" spans="1:28" ht="15" x14ac:dyDescent="0.25">
      <c r="A245" s="32" t="s">
        <v>234</v>
      </c>
      <c r="B245" s="33">
        <v>41.777589999999996</v>
      </c>
      <c r="C245" s="33">
        <v>46.076279</v>
      </c>
      <c r="D245" s="33">
        <v>50.152607000000003</v>
      </c>
      <c r="E245" s="33">
        <v>59.682892000000002</v>
      </c>
      <c r="F245" s="33">
        <v>65.855452999999997</v>
      </c>
      <c r="G245" s="33">
        <v>72.940724000000003</v>
      </c>
      <c r="H245" s="33">
        <v>77.051136999999997</v>
      </c>
      <c r="I245" s="33">
        <v>78.511160000000004</v>
      </c>
      <c r="J245" s="21"/>
      <c r="K245" s="21"/>
      <c r="L245" s="21"/>
      <c r="M245" s="21"/>
      <c r="N245" s="21"/>
      <c r="O245" s="28"/>
      <c r="P245" s="28"/>
      <c r="Q245" s="21"/>
      <c r="R245" s="21"/>
      <c r="S245" s="21"/>
      <c r="T245" s="21"/>
      <c r="U245" s="28"/>
      <c r="V245" s="28"/>
      <c r="W245" s="28"/>
      <c r="X245" s="28"/>
      <c r="Y245" s="28"/>
      <c r="Z245" s="28"/>
      <c r="AA245" s="28"/>
      <c r="AB245" s="28"/>
    </row>
    <row r="246" spans="1:28" ht="15" x14ac:dyDescent="0.25">
      <c r="A246" s="32" t="s">
        <v>223</v>
      </c>
      <c r="B246" s="33">
        <v>52.461739000000001</v>
      </c>
      <c r="C246" s="33">
        <v>52.747201999999994</v>
      </c>
      <c r="D246" s="33">
        <v>59.223733999999993</v>
      </c>
      <c r="E246" s="33">
        <v>66.239802999999995</v>
      </c>
      <c r="F246" s="33">
        <v>73.631165999999993</v>
      </c>
      <c r="G246" s="33">
        <v>81.025892000000013</v>
      </c>
      <c r="H246" s="33">
        <v>79.149007999999995</v>
      </c>
      <c r="I246" s="33">
        <v>77.665728000000001</v>
      </c>
      <c r="J246" s="21"/>
      <c r="K246" s="21"/>
      <c r="L246" s="21"/>
      <c r="M246" s="21"/>
      <c r="N246" s="21"/>
      <c r="O246" s="28"/>
      <c r="P246" s="28"/>
      <c r="Q246" s="21"/>
      <c r="R246" s="21"/>
      <c r="S246" s="21"/>
      <c r="T246" s="21"/>
      <c r="U246" s="28"/>
      <c r="V246" s="28"/>
      <c r="W246" s="28"/>
      <c r="X246" s="28"/>
      <c r="Y246" s="28"/>
      <c r="Z246" s="28"/>
      <c r="AA246" s="28"/>
      <c r="AB246" s="28"/>
    </row>
    <row r="247" spans="1:28" ht="15" x14ac:dyDescent="0.25">
      <c r="A247" s="32" t="s">
        <v>230</v>
      </c>
      <c r="B247" s="33">
        <v>46.525793</v>
      </c>
      <c r="C247" s="33">
        <v>49.856769999999997</v>
      </c>
      <c r="D247" s="33">
        <v>56.087716999999998</v>
      </c>
      <c r="E247" s="33">
        <v>65.806998000000007</v>
      </c>
      <c r="F247" s="33">
        <v>73.194373000000013</v>
      </c>
      <c r="G247" s="33">
        <v>72.804437000000007</v>
      </c>
      <c r="H247" s="33">
        <v>76.388717</v>
      </c>
      <c r="I247" s="33">
        <v>77.187989000000002</v>
      </c>
      <c r="J247" s="21"/>
      <c r="K247" s="21"/>
      <c r="L247" s="21"/>
      <c r="M247" s="21"/>
      <c r="N247" s="21"/>
      <c r="O247" s="28"/>
      <c r="P247" s="28"/>
      <c r="Q247" s="21"/>
      <c r="R247" s="21"/>
      <c r="S247" s="21"/>
      <c r="T247" s="21"/>
      <c r="U247" s="28"/>
      <c r="V247" s="28"/>
      <c r="W247" s="28"/>
      <c r="X247" s="28"/>
      <c r="Y247" s="28"/>
      <c r="Z247" s="28"/>
      <c r="AA247" s="28"/>
      <c r="AB247" s="28"/>
    </row>
    <row r="248" spans="1:28" ht="15" x14ac:dyDescent="0.25">
      <c r="A248" s="32" t="s">
        <v>232</v>
      </c>
      <c r="B248" s="33">
        <v>32.347267000000002</v>
      </c>
      <c r="C248" s="33">
        <v>40.138469000000001</v>
      </c>
      <c r="D248" s="33">
        <v>46.849744000000001</v>
      </c>
      <c r="E248" s="33">
        <v>53.763165999999998</v>
      </c>
      <c r="F248" s="33">
        <v>57.128211</v>
      </c>
      <c r="G248" s="33">
        <v>67.887896999999995</v>
      </c>
      <c r="H248" s="33">
        <v>69.836028999999996</v>
      </c>
      <c r="I248" s="33">
        <v>72.852625000000003</v>
      </c>
      <c r="J248" s="21"/>
      <c r="K248" s="21"/>
      <c r="L248" s="21"/>
      <c r="M248" s="21"/>
      <c r="N248" s="21"/>
      <c r="O248" s="28"/>
      <c r="P248" s="28"/>
      <c r="Q248" s="21"/>
      <c r="R248" s="21"/>
      <c r="S248" s="21"/>
      <c r="T248" s="21"/>
      <c r="U248" s="28"/>
      <c r="V248" s="28"/>
      <c r="W248" s="28"/>
      <c r="X248" s="28"/>
      <c r="Y248" s="28"/>
      <c r="Z248" s="28"/>
      <c r="AA248" s="28"/>
      <c r="AB248" s="28"/>
    </row>
    <row r="249" spans="1:28" ht="15" x14ac:dyDescent="0.25">
      <c r="A249" s="32" t="s">
        <v>228</v>
      </c>
      <c r="B249" s="33">
        <v>43.522295</v>
      </c>
      <c r="C249" s="33">
        <v>47.401226999999999</v>
      </c>
      <c r="D249" s="33">
        <v>53.188858999999994</v>
      </c>
      <c r="E249" s="33">
        <v>61.351597999999996</v>
      </c>
      <c r="F249" s="33">
        <v>61.778646999999999</v>
      </c>
      <c r="G249" s="33">
        <v>64.852782000000005</v>
      </c>
      <c r="H249" s="33">
        <v>71.710977999999997</v>
      </c>
      <c r="I249" s="33">
        <v>72.559115999999989</v>
      </c>
      <c r="J249" s="21"/>
      <c r="K249" s="21"/>
      <c r="L249" s="21"/>
      <c r="M249" s="21"/>
      <c r="N249" s="21"/>
      <c r="O249" s="28"/>
      <c r="P249" s="28"/>
      <c r="Q249" s="21"/>
      <c r="R249" s="21"/>
      <c r="S249" s="21"/>
      <c r="T249" s="21"/>
      <c r="U249" s="28"/>
      <c r="V249" s="28"/>
      <c r="W249" s="28"/>
      <c r="X249" s="28"/>
      <c r="Y249" s="28"/>
      <c r="Z249" s="28"/>
      <c r="AA249" s="28"/>
      <c r="AB249" s="28"/>
    </row>
    <row r="250" spans="1:28" ht="15" x14ac:dyDescent="0.25">
      <c r="A250" s="32" t="s">
        <v>213</v>
      </c>
      <c r="B250" s="33">
        <v>28.218465000000002</v>
      </c>
      <c r="C250" s="33">
        <v>35.705824999999997</v>
      </c>
      <c r="D250" s="33">
        <v>42.495383000000004</v>
      </c>
      <c r="E250" s="33">
        <v>50.753963000000006</v>
      </c>
      <c r="F250" s="33">
        <v>53.043828999999995</v>
      </c>
      <c r="G250" s="33">
        <v>60.985519000000004</v>
      </c>
      <c r="H250" s="33">
        <v>61.821845000000003</v>
      </c>
      <c r="I250" s="33">
        <v>65.907589999999999</v>
      </c>
      <c r="J250" s="21"/>
      <c r="K250" s="21"/>
      <c r="L250" s="21"/>
      <c r="M250" s="21"/>
      <c r="N250" s="21"/>
      <c r="O250" s="28"/>
      <c r="P250" s="28"/>
      <c r="Q250" s="21"/>
      <c r="R250" s="21"/>
      <c r="S250" s="21"/>
      <c r="T250" s="21"/>
      <c r="U250" s="28"/>
      <c r="V250" s="28"/>
      <c r="W250" s="28"/>
      <c r="X250" s="28"/>
      <c r="Y250" s="28"/>
      <c r="Z250" s="28"/>
      <c r="AA250" s="28"/>
      <c r="AB250" s="28"/>
    </row>
    <row r="251" spans="1:28" ht="15" x14ac:dyDescent="0.25">
      <c r="A251" s="32" t="s">
        <v>227</v>
      </c>
      <c r="B251" s="33">
        <v>22.862491000000002</v>
      </c>
      <c r="C251" s="33">
        <v>22.589971000000002</v>
      </c>
      <c r="D251" s="33">
        <v>24.229423999999998</v>
      </c>
      <c r="E251" s="33">
        <v>32.253866000000002</v>
      </c>
      <c r="F251" s="33">
        <v>49.626469</v>
      </c>
      <c r="G251" s="33">
        <v>48.472821000000003</v>
      </c>
      <c r="H251" s="33">
        <v>53.775230999999998</v>
      </c>
      <c r="I251" s="33">
        <v>60.686499000000005</v>
      </c>
      <c r="J251" s="21"/>
      <c r="K251" s="21"/>
      <c r="L251" s="21"/>
      <c r="M251" s="21"/>
      <c r="N251" s="21"/>
      <c r="O251" s="28"/>
      <c r="P251" s="28"/>
      <c r="Q251" s="21"/>
      <c r="R251" s="21"/>
      <c r="S251" s="21"/>
      <c r="T251" s="21"/>
      <c r="U251" s="28"/>
      <c r="V251" s="28"/>
      <c r="W251" s="28"/>
      <c r="X251" s="28"/>
      <c r="Y251" s="28"/>
      <c r="Z251" s="28"/>
      <c r="AA251" s="28"/>
      <c r="AB251" s="28"/>
    </row>
    <row r="252" spans="1:28" ht="15" x14ac:dyDescent="0.25">
      <c r="A252" s="32" t="s">
        <v>217</v>
      </c>
      <c r="B252" s="33">
        <v>27.967744</v>
      </c>
      <c r="C252" s="33">
        <v>31.734725999999998</v>
      </c>
      <c r="D252" s="33">
        <v>36.595069000000002</v>
      </c>
      <c r="E252" s="33">
        <v>44.016442000000005</v>
      </c>
      <c r="F252" s="33">
        <v>47.908508999999995</v>
      </c>
      <c r="G252" s="33">
        <v>51.975867000000001</v>
      </c>
      <c r="H252" s="33">
        <v>55.416891000000007</v>
      </c>
      <c r="I252" s="33">
        <v>53.451629000000004</v>
      </c>
      <c r="J252" s="21"/>
      <c r="K252" s="21"/>
      <c r="L252" s="21"/>
      <c r="M252" s="21"/>
      <c r="N252" s="21"/>
      <c r="O252" s="28"/>
      <c r="P252" s="28"/>
      <c r="Q252" s="21"/>
      <c r="R252" s="21"/>
      <c r="S252" s="21"/>
      <c r="T252" s="21"/>
      <c r="U252" s="28"/>
      <c r="V252" s="28"/>
      <c r="W252" s="28"/>
      <c r="X252" s="28"/>
      <c r="Y252" s="28"/>
      <c r="Z252" s="28"/>
      <c r="AA252" s="28"/>
      <c r="AB252" s="28"/>
    </row>
    <row r="253" spans="1:28" ht="15" x14ac:dyDescent="0.25">
      <c r="A253" s="32" t="s">
        <v>244</v>
      </c>
      <c r="B253" s="33">
        <v>31.241032000000001</v>
      </c>
      <c r="C253" s="33">
        <v>35.134565000000002</v>
      </c>
      <c r="D253" s="33">
        <v>38.099034000000003</v>
      </c>
      <c r="E253" s="33">
        <v>42.690597000000004</v>
      </c>
      <c r="F253" s="33">
        <v>46.973109999999998</v>
      </c>
      <c r="G253" s="33">
        <v>52.044281000000005</v>
      </c>
      <c r="H253" s="33">
        <v>48.431902999999998</v>
      </c>
      <c r="I253" s="33">
        <v>52.412289999999999</v>
      </c>
      <c r="J253" s="21"/>
      <c r="K253" s="21"/>
      <c r="L253" s="21"/>
      <c r="M253" s="21"/>
      <c r="N253" s="21"/>
      <c r="O253" s="28"/>
      <c r="P253" s="28"/>
      <c r="Q253" s="21"/>
      <c r="R253" s="21"/>
      <c r="S253" s="21"/>
      <c r="T253" s="21"/>
      <c r="U253" s="28"/>
      <c r="V253" s="28"/>
      <c r="W253" s="28"/>
      <c r="X253" s="28"/>
      <c r="Y253" s="28"/>
      <c r="Z253" s="28"/>
      <c r="AA253" s="28"/>
      <c r="AB253" s="28"/>
    </row>
    <row r="254" spans="1:28" ht="15" x14ac:dyDescent="0.25">
      <c r="A254" s="32" t="s">
        <v>240</v>
      </c>
      <c r="B254" s="33">
        <v>32.280999000000001</v>
      </c>
      <c r="C254" s="33">
        <v>33.541615</v>
      </c>
      <c r="D254" s="33">
        <v>34.820703999999999</v>
      </c>
      <c r="E254" s="33">
        <v>46.546127999999996</v>
      </c>
      <c r="F254" s="33">
        <v>47.3827</v>
      </c>
      <c r="G254" s="33">
        <v>56.114502999999999</v>
      </c>
      <c r="H254" s="33">
        <v>56.310381999999997</v>
      </c>
      <c r="I254" s="33">
        <v>50.441968000000003</v>
      </c>
      <c r="J254" s="21"/>
      <c r="K254" s="21"/>
      <c r="L254" s="21"/>
      <c r="M254" s="21"/>
      <c r="N254" s="21"/>
      <c r="O254" s="28"/>
      <c r="P254" s="28"/>
      <c r="Q254" s="21"/>
      <c r="R254" s="21"/>
      <c r="S254" s="21"/>
      <c r="T254" s="21"/>
      <c r="U254" s="28"/>
      <c r="V254" s="28"/>
      <c r="W254" s="28"/>
      <c r="X254" s="28"/>
      <c r="Y254" s="28"/>
      <c r="Z254" s="28"/>
      <c r="AA254" s="28"/>
      <c r="AB254" s="28"/>
    </row>
    <row r="255" spans="1:28" ht="15" x14ac:dyDescent="0.25">
      <c r="A255" s="32" t="s">
        <v>222</v>
      </c>
      <c r="B255" s="33">
        <v>20.483943</v>
      </c>
      <c r="C255" s="33">
        <v>23.338227</v>
      </c>
      <c r="D255" s="33">
        <v>27.108478999999999</v>
      </c>
      <c r="E255" s="33">
        <v>30.136101999999998</v>
      </c>
      <c r="F255" s="33">
        <v>32.880361999999998</v>
      </c>
      <c r="G255" s="33">
        <v>38.207131000000004</v>
      </c>
      <c r="H255" s="33">
        <v>38.508019999999995</v>
      </c>
      <c r="I255" s="33">
        <v>40.775452999999999</v>
      </c>
      <c r="J255" s="21"/>
      <c r="K255" s="21"/>
      <c r="L255" s="21"/>
      <c r="M255" s="21"/>
      <c r="N255" s="21"/>
      <c r="O255" s="28"/>
      <c r="P255" s="28"/>
      <c r="Q255" s="21"/>
      <c r="R255" s="21"/>
      <c r="S255" s="21"/>
      <c r="T255" s="21"/>
      <c r="U255" s="28"/>
      <c r="V255" s="28"/>
      <c r="W255" s="28"/>
      <c r="X255" s="28"/>
      <c r="Y255" s="28"/>
      <c r="Z255" s="28"/>
      <c r="AA255" s="28"/>
      <c r="AB255" s="28"/>
    </row>
    <row r="256" spans="1:28" ht="15" x14ac:dyDescent="0.25">
      <c r="A256" s="32" t="s">
        <v>220</v>
      </c>
      <c r="B256" s="33">
        <v>20.034932000000001</v>
      </c>
      <c r="C256" s="33">
        <v>21.637802999999998</v>
      </c>
      <c r="D256" s="33">
        <v>24.736051</v>
      </c>
      <c r="E256" s="33">
        <v>28.329405999999999</v>
      </c>
      <c r="F256" s="33">
        <v>31.819281</v>
      </c>
      <c r="G256" s="33">
        <v>38.269863000000001</v>
      </c>
      <c r="H256" s="33">
        <v>37.757536000000002</v>
      </c>
      <c r="I256" s="33">
        <v>38.277345999999994</v>
      </c>
      <c r="J256" s="21"/>
      <c r="K256" s="21"/>
      <c r="L256" s="21"/>
      <c r="M256" s="21"/>
      <c r="N256" s="21"/>
      <c r="O256" s="28"/>
      <c r="P256" s="28"/>
      <c r="Q256" s="21"/>
      <c r="R256" s="21"/>
      <c r="S256" s="21"/>
      <c r="T256" s="21"/>
      <c r="U256" s="28"/>
      <c r="V256" s="28"/>
      <c r="W256" s="28"/>
      <c r="X256" s="28"/>
      <c r="Y256" s="28"/>
      <c r="Z256" s="28"/>
      <c r="AA256" s="28"/>
      <c r="AB256" s="28"/>
    </row>
    <row r="257" spans="1:28" ht="15" x14ac:dyDescent="0.25">
      <c r="A257" s="32" t="s">
        <v>221</v>
      </c>
      <c r="B257" s="33">
        <v>18.134488000000001</v>
      </c>
      <c r="C257" s="33">
        <v>20.474784</v>
      </c>
      <c r="D257" s="33">
        <v>22.529339</v>
      </c>
      <c r="E257" s="33">
        <v>24.523019000000001</v>
      </c>
      <c r="F257" s="33">
        <v>27.049748000000001</v>
      </c>
      <c r="G257" s="33">
        <v>26.734172999999998</v>
      </c>
      <c r="H257" s="33">
        <v>26.372904999999999</v>
      </c>
      <c r="I257" s="33">
        <v>27.054599999999997</v>
      </c>
      <c r="J257" s="21"/>
      <c r="K257" s="21"/>
      <c r="L257" s="21"/>
      <c r="M257" s="21"/>
      <c r="N257" s="21"/>
      <c r="O257" s="28"/>
      <c r="P257" s="28"/>
      <c r="Q257" s="21"/>
      <c r="R257" s="21"/>
      <c r="S257" s="21"/>
      <c r="T257" s="21"/>
      <c r="U257" s="28"/>
      <c r="V257" s="28"/>
      <c r="W257" s="28"/>
      <c r="X257" s="28"/>
      <c r="Y257" s="28"/>
      <c r="Z257" s="28"/>
      <c r="AA257" s="28"/>
      <c r="AB257" s="28"/>
    </row>
    <row r="258" spans="1:28" ht="15" x14ac:dyDescent="0.25">
      <c r="A258" s="32"/>
      <c r="B258" s="33"/>
      <c r="C258" s="33"/>
      <c r="D258" s="33"/>
      <c r="E258" s="33"/>
      <c r="F258" s="28"/>
      <c r="G258" s="28"/>
      <c r="H258" s="28"/>
      <c r="I258" s="28"/>
      <c r="J258" s="21"/>
      <c r="K258" s="21"/>
      <c r="L258" s="21"/>
      <c r="M258" s="21"/>
      <c r="N258" s="21"/>
      <c r="O258" s="28"/>
      <c r="P258" s="28"/>
      <c r="Q258" s="21"/>
      <c r="R258" s="21"/>
      <c r="S258" s="21"/>
      <c r="T258" s="21"/>
      <c r="U258" s="28"/>
      <c r="V258" s="28"/>
      <c r="W258" s="28"/>
      <c r="X258" s="28"/>
      <c r="Y258" s="28"/>
      <c r="Z258" s="28"/>
      <c r="AA258" s="28"/>
      <c r="AB258" s="28"/>
    </row>
    <row r="259" spans="1:28" ht="15" x14ac:dyDescent="0.25">
      <c r="A259" s="24" t="s">
        <v>249</v>
      </c>
      <c r="B259" s="25">
        <v>8482.4260069999982</v>
      </c>
      <c r="C259" s="25">
        <v>9474.9344270000001</v>
      </c>
      <c r="D259" s="25">
        <v>10287.920238000001</v>
      </c>
      <c r="E259" s="25">
        <v>11695.337894</v>
      </c>
      <c r="F259" s="25">
        <v>12819.433875999999</v>
      </c>
      <c r="G259" s="25">
        <v>14052.518544</v>
      </c>
      <c r="H259" s="25">
        <v>15113.813775000002</v>
      </c>
      <c r="I259" s="25">
        <v>15498.734884999996</v>
      </c>
      <c r="J259" s="21"/>
      <c r="K259" s="21"/>
      <c r="L259" s="21"/>
      <c r="M259" s="21"/>
      <c r="N259" s="21"/>
      <c r="O259" s="28"/>
      <c r="P259" s="28"/>
      <c r="Q259" s="21"/>
      <c r="R259" s="21"/>
      <c r="S259" s="21"/>
      <c r="T259" s="21"/>
      <c r="U259" s="28"/>
      <c r="V259" s="28"/>
      <c r="W259" s="28"/>
      <c r="X259" s="28"/>
      <c r="Y259" s="28"/>
      <c r="Z259" s="28"/>
      <c r="AA259" s="28"/>
      <c r="AB259" s="28"/>
    </row>
    <row r="260" spans="1:28" ht="15" x14ac:dyDescent="0.25">
      <c r="A260" s="32"/>
      <c r="B260" s="33"/>
      <c r="C260" s="33"/>
      <c r="D260" s="33"/>
      <c r="E260" s="33"/>
      <c r="F260" s="28"/>
      <c r="G260" s="28"/>
      <c r="H260" s="28"/>
      <c r="I260" s="28"/>
      <c r="J260" s="21"/>
      <c r="K260" s="21"/>
      <c r="L260" s="21"/>
      <c r="M260" s="21"/>
      <c r="N260" s="21"/>
      <c r="O260" s="28"/>
      <c r="P260" s="28"/>
      <c r="Q260" s="21"/>
      <c r="R260" s="21"/>
      <c r="S260" s="21"/>
      <c r="T260" s="21"/>
      <c r="U260" s="28"/>
      <c r="V260" s="28"/>
      <c r="W260" s="28"/>
      <c r="X260" s="28"/>
      <c r="Y260" s="28"/>
      <c r="Z260" s="28"/>
      <c r="AA260" s="28"/>
      <c r="AB260" s="28"/>
    </row>
    <row r="261" spans="1:28" ht="15" x14ac:dyDescent="0.25">
      <c r="A261" s="32" t="s">
        <v>288</v>
      </c>
      <c r="B261" s="33">
        <v>3506.8236770000003</v>
      </c>
      <c r="C261" s="33">
        <v>3937.5892239999998</v>
      </c>
      <c r="D261" s="33">
        <v>4355.3018569999995</v>
      </c>
      <c r="E261" s="33">
        <v>4993.3725219999997</v>
      </c>
      <c r="F261" s="33">
        <v>5385.0148439999994</v>
      </c>
      <c r="G261" s="33">
        <v>5760.1301039999998</v>
      </c>
      <c r="H261" s="33">
        <v>6227.3139650000003</v>
      </c>
      <c r="I261" s="33">
        <v>6482.6626799999995</v>
      </c>
      <c r="J261" s="21"/>
      <c r="K261" s="21"/>
      <c r="L261" s="21"/>
      <c r="M261" s="21"/>
      <c r="N261" s="21"/>
      <c r="O261" s="28"/>
      <c r="P261" s="28"/>
      <c r="Q261" s="21"/>
      <c r="R261" s="21"/>
      <c r="S261" s="21"/>
      <c r="T261" s="21"/>
      <c r="U261" s="28"/>
      <c r="V261" s="28"/>
      <c r="W261" s="28"/>
      <c r="X261" s="28"/>
      <c r="Y261" s="28"/>
      <c r="Z261" s="28"/>
      <c r="AA261" s="28"/>
      <c r="AB261" s="28"/>
    </row>
    <row r="262" spans="1:28" ht="15" x14ac:dyDescent="0.25">
      <c r="A262" s="32" t="s">
        <v>272</v>
      </c>
      <c r="B262" s="33">
        <v>1255.5033410000001</v>
      </c>
      <c r="C262" s="33">
        <v>1496.257944</v>
      </c>
      <c r="D262" s="33">
        <v>1635.893816</v>
      </c>
      <c r="E262" s="33">
        <v>1908.4661170000002</v>
      </c>
      <c r="F262" s="33">
        <v>2057.8201799999997</v>
      </c>
      <c r="G262" s="33">
        <v>2234.9423299999999</v>
      </c>
      <c r="H262" s="33">
        <v>2441.9951679999999</v>
      </c>
      <c r="I262" s="33">
        <v>2557.370367</v>
      </c>
      <c r="J262" s="21"/>
      <c r="K262" s="21"/>
      <c r="L262" s="21"/>
      <c r="M262" s="21"/>
      <c r="N262" s="21"/>
      <c r="O262" s="28"/>
      <c r="P262" s="28"/>
      <c r="Q262" s="21"/>
      <c r="R262" s="21"/>
      <c r="S262" s="21"/>
      <c r="T262" s="21"/>
      <c r="U262" s="28"/>
      <c r="V262" s="28"/>
      <c r="W262" s="28"/>
      <c r="X262" s="28"/>
      <c r="Y262" s="28"/>
      <c r="Z262" s="28"/>
      <c r="AA262" s="28"/>
      <c r="AB262" s="28"/>
    </row>
    <row r="263" spans="1:28" ht="15" x14ac:dyDescent="0.25">
      <c r="A263" s="32" t="s">
        <v>266</v>
      </c>
      <c r="B263" s="33">
        <v>1022.5996670000001</v>
      </c>
      <c r="C263" s="33">
        <v>922.20920700000011</v>
      </c>
      <c r="D263" s="33">
        <v>887.01496400000008</v>
      </c>
      <c r="E263" s="33">
        <v>844.59456499999999</v>
      </c>
      <c r="F263" s="33">
        <v>898.57644800000003</v>
      </c>
      <c r="G263" s="33">
        <v>940.31451900000002</v>
      </c>
      <c r="H263" s="33">
        <v>1015.779036</v>
      </c>
      <c r="I263" s="33">
        <v>1082.015365</v>
      </c>
      <c r="J263" s="21"/>
      <c r="K263" s="21"/>
      <c r="L263" s="21"/>
      <c r="M263" s="21"/>
      <c r="N263" s="21"/>
      <c r="O263" s="28"/>
      <c r="P263" s="28"/>
      <c r="Q263" s="21"/>
      <c r="R263" s="21"/>
      <c r="S263" s="21"/>
      <c r="T263" s="21"/>
      <c r="U263" s="28"/>
      <c r="V263" s="28"/>
      <c r="W263" s="28"/>
      <c r="X263" s="28"/>
      <c r="Y263" s="28"/>
      <c r="Z263" s="28"/>
      <c r="AA263" s="28"/>
      <c r="AB263" s="28"/>
    </row>
    <row r="264" spans="1:28" ht="15" x14ac:dyDescent="0.25">
      <c r="A264" s="32" t="s">
        <v>271</v>
      </c>
      <c r="B264" s="33">
        <v>257.03684199999998</v>
      </c>
      <c r="C264" s="33">
        <v>292.57568599999996</v>
      </c>
      <c r="D264" s="33">
        <v>339.66988699999996</v>
      </c>
      <c r="E264" s="33">
        <v>398.28088100000002</v>
      </c>
      <c r="F264" s="33">
        <v>440.89453000000003</v>
      </c>
      <c r="G264" s="33">
        <v>507.91341</v>
      </c>
      <c r="H264" s="33">
        <v>552.45745499999998</v>
      </c>
      <c r="I264" s="33">
        <v>514.48695199999997</v>
      </c>
      <c r="J264" s="21"/>
      <c r="K264" s="21"/>
      <c r="L264" s="21"/>
      <c r="M264" s="21"/>
      <c r="N264" s="21"/>
      <c r="O264" s="28"/>
      <c r="P264" s="28"/>
      <c r="Q264" s="21"/>
      <c r="R264" s="21"/>
      <c r="S264" s="21"/>
      <c r="T264" s="21"/>
      <c r="U264" s="28"/>
      <c r="V264" s="28"/>
      <c r="W264" s="28"/>
      <c r="X264" s="28"/>
      <c r="Y264" s="28"/>
      <c r="Z264" s="28"/>
      <c r="AA264" s="28"/>
      <c r="AB264" s="28"/>
    </row>
    <row r="265" spans="1:28" ht="15" x14ac:dyDescent="0.25">
      <c r="A265" s="32" t="s">
        <v>278</v>
      </c>
      <c r="B265" s="33">
        <v>112.59521799999999</v>
      </c>
      <c r="C265" s="33">
        <v>122.13078900000001</v>
      </c>
      <c r="D265" s="33">
        <v>149.70067800000001</v>
      </c>
      <c r="E265" s="33">
        <v>175.84565599999999</v>
      </c>
      <c r="F265" s="33">
        <v>192.82237899999998</v>
      </c>
      <c r="G265" s="33">
        <v>260.15633400000002</v>
      </c>
      <c r="H265" s="33">
        <v>309.04959100000002</v>
      </c>
      <c r="I265" s="33">
        <v>452.51369799999998</v>
      </c>
      <c r="J265" s="21"/>
      <c r="K265" s="21"/>
      <c r="L265" s="21"/>
      <c r="M265" s="21"/>
      <c r="N265" s="21"/>
      <c r="O265" s="28"/>
      <c r="P265" s="28"/>
      <c r="Q265" s="21"/>
      <c r="R265" s="21"/>
      <c r="S265" s="21"/>
      <c r="T265" s="21"/>
      <c r="U265" s="28"/>
      <c r="V265" s="28"/>
      <c r="W265" s="28"/>
      <c r="X265" s="28"/>
      <c r="Y265" s="28"/>
      <c r="Z265" s="28"/>
      <c r="AA265" s="28"/>
      <c r="AB265" s="28"/>
    </row>
    <row r="266" spans="1:28" ht="15" x14ac:dyDescent="0.25">
      <c r="A266" s="32" t="s">
        <v>283</v>
      </c>
      <c r="B266" s="33">
        <v>217.29039699999998</v>
      </c>
      <c r="C266" s="33">
        <v>250.37725800000001</v>
      </c>
      <c r="D266" s="33">
        <v>286.47884999999997</v>
      </c>
      <c r="E266" s="33">
        <v>347.33203499999996</v>
      </c>
      <c r="F266" s="33">
        <v>379.51846599999999</v>
      </c>
      <c r="G266" s="33">
        <v>443.01415399999996</v>
      </c>
      <c r="H266" s="33">
        <v>469.01357999999999</v>
      </c>
      <c r="I266" s="33">
        <v>444.79063500000001</v>
      </c>
      <c r="J266" s="21"/>
      <c r="K266" s="21"/>
      <c r="L266" s="21"/>
      <c r="M266" s="21"/>
      <c r="N266" s="21"/>
      <c r="O266" s="28"/>
      <c r="P266" s="28"/>
      <c r="Q266" s="21"/>
      <c r="R266" s="21"/>
      <c r="S266" s="21"/>
      <c r="T266" s="21"/>
      <c r="U266" s="28"/>
      <c r="V266" s="28"/>
      <c r="W266" s="28"/>
      <c r="X266" s="28"/>
      <c r="Y266" s="28"/>
      <c r="Z266" s="28"/>
      <c r="AA266" s="28"/>
      <c r="AB266" s="28"/>
    </row>
    <row r="267" spans="1:28" ht="15" x14ac:dyDescent="0.25">
      <c r="A267" s="32" t="s">
        <v>251</v>
      </c>
      <c r="B267" s="33">
        <v>196.340082</v>
      </c>
      <c r="C267" s="33">
        <v>275.61513199999996</v>
      </c>
      <c r="D267" s="33">
        <v>258.87691799999999</v>
      </c>
      <c r="E267" s="33">
        <v>286.32941899999997</v>
      </c>
      <c r="F267" s="33">
        <v>351.12222200000002</v>
      </c>
      <c r="G267" s="33">
        <v>441.79495899999995</v>
      </c>
      <c r="H267" s="33">
        <v>479.07166100000001</v>
      </c>
      <c r="I267" s="33">
        <v>360.734241</v>
      </c>
      <c r="J267" s="21"/>
      <c r="K267" s="21"/>
      <c r="L267" s="21"/>
      <c r="M267" s="21"/>
      <c r="N267" s="21"/>
      <c r="O267" s="28"/>
      <c r="P267" s="28"/>
      <c r="Q267" s="21"/>
      <c r="R267" s="21"/>
      <c r="S267" s="21"/>
      <c r="T267" s="21"/>
      <c r="U267" s="28"/>
      <c r="V267" s="28"/>
      <c r="W267" s="28"/>
      <c r="X267" s="28"/>
      <c r="Y267" s="28"/>
      <c r="Z267" s="28"/>
      <c r="AA267" s="28"/>
      <c r="AB267" s="28"/>
    </row>
    <row r="268" spans="1:28" ht="15" x14ac:dyDescent="0.25">
      <c r="A268" s="32" t="s">
        <v>268</v>
      </c>
      <c r="B268" s="33">
        <v>100.525932</v>
      </c>
      <c r="C268" s="33">
        <v>113.875508</v>
      </c>
      <c r="D268" s="33">
        <v>118.54032799999999</v>
      </c>
      <c r="E268" s="33">
        <v>138.652637</v>
      </c>
      <c r="F268" s="33">
        <v>163.22993100000002</v>
      </c>
      <c r="G268" s="33">
        <v>189.721059</v>
      </c>
      <c r="H268" s="33">
        <v>244.68253700000002</v>
      </c>
      <c r="I268" s="33">
        <v>251.750933</v>
      </c>
      <c r="J268" s="21"/>
      <c r="K268" s="21"/>
      <c r="L268" s="21"/>
      <c r="M268" s="21"/>
      <c r="N268" s="21"/>
      <c r="O268" s="28"/>
      <c r="P268" s="28"/>
      <c r="Q268" s="21"/>
      <c r="R268" s="21"/>
      <c r="S268" s="21"/>
      <c r="T268" s="21"/>
      <c r="U268" s="28"/>
      <c r="V268" s="28"/>
      <c r="W268" s="28"/>
      <c r="X268" s="28"/>
      <c r="Y268" s="28"/>
      <c r="Z268" s="28"/>
      <c r="AA268" s="28"/>
      <c r="AB268" s="28"/>
    </row>
    <row r="269" spans="1:28" ht="15" x14ac:dyDescent="0.25">
      <c r="A269" s="32" t="s">
        <v>282</v>
      </c>
      <c r="B269" s="33">
        <v>103.45554399999999</v>
      </c>
      <c r="C269" s="33">
        <v>128.554756</v>
      </c>
      <c r="D269" s="33">
        <v>155.880146</v>
      </c>
      <c r="E269" s="33">
        <v>208.470471</v>
      </c>
      <c r="F269" s="33">
        <v>222.217071</v>
      </c>
      <c r="G269" s="33">
        <v>240.192229</v>
      </c>
      <c r="H269" s="33">
        <v>223.77091899999999</v>
      </c>
      <c r="I269" s="33">
        <v>225.141683</v>
      </c>
      <c r="J269" s="21"/>
      <c r="K269" s="21"/>
      <c r="L269" s="21"/>
      <c r="M269" s="21"/>
      <c r="N269" s="21"/>
      <c r="O269" s="28"/>
      <c r="P269" s="28"/>
      <c r="Q269" s="21"/>
      <c r="R269" s="21"/>
      <c r="S269" s="21"/>
      <c r="T269" s="21"/>
      <c r="U269" s="28"/>
      <c r="V269" s="28"/>
      <c r="W269" s="28"/>
      <c r="X269" s="28"/>
      <c r="Y269" s="28"/>
      <c r="Z269" s="28"/>
      <c r="AA269" s="28"/>
      <c r="AB269" s="28"/>
    </row>
    <row r="270" spans="1:28" ht="15" x14ac:dyDescent="0.25">
      <c r="A270" s="32" t="s">
        <v>265</v>
      </c>
      <c r="B270" s="33">
        <v>121.311515</v>
      </c>
      <c r="C270" s="33">
        <v>135.21571599999999</v>
      </c>
      <c r="D270" s="33">
        <v>143.471734</v>
      </c>
      <c r="E270" s="33">
        <v>169.48955600000002</v>
      </c>
      <c r="F270" s="33">
        <v>194.55482599999999</v>
      </c>
      <c r="G270" s="33">
        <v>209.808154</v>
      </c>
      <c r="H270" s="33">
        <v>221.20742899999999</v>
      </c>
      <c r="I270" s="33">
        <v>222.49505100000002</v>
      </c>
      <c r="J270" s="21"/>
      <c r="K270" s="21"/>
      <c r="L270" s="21"/>
      <c r="M270" s="21"/>
      <c r="N270" s="21"/>
      <c r="O270" s="28"/>
      <c r="P270" s="28"/>
      <c r="Q270" s="21"/>
      <c r="R270" s="21"/>
      <c r="S270" s="21"/>
      <c r="T270" s="21"/>
      <c r="U270" s="28"/>
      <c r="V270" s="28"/>
      <c r="W270" s="28"/>
      <c r="X270" s="28"/>
      <c r="Y270" s="28"/>
      <c r="Z270" s="28"/>
      <c r="AA270" s="28"/>
      <c r="AB270" s="28"/>
    </row>
    <row r="271" spans="1:28" ht="15" x14ac:dyDescent="0.25">
      <c r="A271" s="32" t="s">
        <v>270</v>
      </c>
      <c r="B271" s="33">
        <v>92.759040999999996</v>
      </c>
      <c r="C271" s="33">
        <v>96.301953999999995</v>
      </c>
      <c r="D271" s="33">
        <v>103.722667</v>
      </c>
      <c r="E271" s="33">
        <v>117.448058</v>
      </c>
      <c r="F271" s="33">
        <v>141.91942499999999</v>
      </c>
      <c r="G271" s="33">
        <v>187.926042</v>
      </c>
      <c r="H271" s="33">
        <v>217.446876</v>
      </c>
      <c r="I271" s="33">
        <v>222.29434700000002</v>
      </c>
      <c r="J271" s="21"/>
      <c r="K271" s="21"/>
      <c r="L271" s="21"/>
      <c r="M271" s="21"/>
      <c r="N271" s="21"/>
      <c r="O271" s="28"/>
      <c r="P271" s="28"/>
      <c r="Q271" s="21"/>
      <c r="R271" s="21"/>
      <c r="S271" s="21"/>
      <c r="T271" s="21"/>
      <c r="U271" s="28"/>
      <c r="V271" s="28"/>
      <c r="W271" s="28"/>
      <c r="X271" s="28"/>
      <c r="Y271" s="28"/>
      <c r="Z271" s="28"/>
      <c r="AA271" s="28"/>
      <c r="AB271" s="28"/>
    </row>
    <row r="272" spans="1:28" ht="15" x14ac:dyDescent="0.25">
      <c r="A272" s="32" t="s">
        <v>257</v>
      </c>
      <c r="B272" s="33">
        <v>95.368637000000007</v>
      </c>
      <c r="C272" s="33">
        <v>108.625257</v>
      </c>
      <c r="D272" s="33">
        <v>117.968367</v>
      </c>
      <c r="E272" s="33">
        <v>145.16826900000001</v>
      </c>
      <c r="F272" s="33">
        <v>155.098838</v>
      </c>
      <c r="G272" s="33">
        <v>170.018891</v>
      </c>
      <c r="H272" s="33">
        <v>174.629537</v>
      </c>
      <c r="I272" s="33">
        <v>185.49838099999999</v>
      </c>
      <c r="J272" s="21"/>
      <c r="K272" s="21"/>
      <c r="L272" s="21"/>
      <c r="M272" s="21"/>
      <c r="N272" s="21"/>
      <c r="O272" s="28"/>
      <c r="P272" s="28"/>
      <c r="Q272" s="21"/>
      <c r="R272" s="21"/>
      <c r="S272" s="21"/>
      <c r="T272" s="21"/>
      <c r="U272" s="28"/>
      <c r="V272" s="28"/>
      <c r="W272" s="28"/>
      <c r="X272" s="28"/>
      <c r="Y272" s="28"/>
      <c r="Z272" s="28"/>
      <c r="AA272" s="28"/>
      <c r="AB272" s="28"/>
    </row>
    <row r="273" spans="1:28" ht="15" x14ac:dyDescent="0.25">
      <c r="A273" s="32" t="s">
        <v>263</v>
      </c>
      <c r="B273" s="33">
        <v>99.809107999999995</v>
      </c>
      <c r="C273" s="33">
        <v>111.14373399999999</v>
      </c>
      <c r="D273" s="33">
        <v>124.97546199999999</v>
      </c>
      <c r="E273" s="33">
        <v>145.13609299999999</v>
      </c>
      <c r="F273" s="33">
        <v>176.505618</v>
      </c>
      <c r="G273" s="33">
        <v>198.77322899999999</v>
      </c>
      <c r="H273" s="33">
        <v>196.12593699999999</v>
      </c>
      <c r="I273" s="33">
        <v>184.16077200000001</v>
      </c>
      <c r="J273" s="21"/>
      <c r="K273" s="21"/>
      <c r="L273" s="21"/>
      <c r="M273" s="21"/>
      <c r="N273" s="21"/>
      <c r="O273" s="28"/>
      <c r="P273" s="28"/>
      <c r="Q273" s="21"/>
      <c r="R273" s="21"/>
      <c r="S273" s="21"/>
      <c r="T273" s="21"/>
      <c r="U273" s="28"/>
      <c r="V273" s="28"/>
      <c r="W273" s="28"/>
      <c r="X273" s="28"/>
      <c r="Y273" s="28"/>
      <c r="Z273" s="28"/>
      <c r="AA273" s="28"/>
      <c r="AB273" s="28"/>
    </row>
    <row r="274" spans="1:28" ht="15" x14ac:dyDescent="0.25">
      <c r="A274" s="32" t="s">
        <v>260</v>
      </c>
      <c r="B274" s="33">
        <v>113.385316</v>
      </c>
      <c r="C274" s="33">
        <v>144.34199600000002</v>
      </c>
      <c r="D274" s="33">
        <v>140.95281899999998</v>
      </c>
      <c r="E274" s="33">
        <v>156.19327999999999</v>
      </c>
      <c r="F274" s="33">
        <v>174.26935999999998</v>
      </c>
      <c r="G274" s="33">
        <v>195.65770800000001</v>
      </c>
      <c r="H274" s="33">
        <v>182.83002400000001</v>
      </c>
      <c r="I274" s="33">
        <v>180.90088399999999</v>
      </c>
      <c r="J274" s="21"/>
      <c r="K274" s="21"/>
      <c r="L274" s="21"/>
      <c r="M274" s="21"/>
      <c r="N274" s="21"/>
      <c r="O274" s="28"/>
      <c r="P274" s="28"/>
      <c r="Q274" s="21"/>
      <c r="R274" s="21"/>
      <c r="S274" s="21"/>
      <c r="T274" s="21"/>
      <c r="U274" s="28"/>
      <c r="V274" s="28"/>
      <c r="W274" s="28"/>
      <c r="X274" s="28"/>
      <c r="Y274" s="28"/>
      <c r="Z274" s="28"/>
      <c r="AA274" s="28"/>
      <c r="AB274" s="28"/>
    </row>
    <row r="275" spans="1:28" ht="15" x14ac:dyDescent="0.25">
      <c r="A275" s="32" t="s">
        <v>250</v>
      </c>
      <c r="B275" s="33">
        <v>84.387312000000009</v>
      </c>
      <c r="C275" s="33">
        <v>94.020662999999999</v>
      </c>
      <c r="D275" s="33">
        <v>98.704005000000009</v>
      </c>
      <c r="E275" s="33">
        <v>114.37344999999999</v>
      </c>
      <c r="F275" s="33">
        <v>134.59468100000001</v>
      </c>
      <c r="G275" s="33">
        <v>156.646388</v>
      </c>
      <c r="H275" s="33">
        <v>160.42817300000002</v>
      </c>
      <c r="I275" s="33">
        <v>166.973906</v>
      </c>
      <c r="J275" s="21"/>
      <c r="K275" s="21"/>
      <c r="L275" s="21"/>
      <c r="M275" s="21"/>
      <c r="N275" s="21"/>
      <c r="O275" s="28"/>
      <c r="P275" s="28"/>
      <c r="Q275" s="21"/>
      <c r="R275" s="21"/>
      <c r="S275" s="21"/>
      <c r="T275" s="21"/>
      <c r="U275" s="28"/>
      <c r="V275" s="28"/>
      <c r="W275" s="28"/>
      <c r="X275" s="28"/>
      <c r="Y275" s="28"/>
      <c r="Z275" s="28"/>
      <c r="AA275" s="28"/>
      <c r="AB275" s="28"/>
    </row>
    <row r="276" spans="1:28" ht="15" x14ac:dyDescent="0.25">
      <c r="A276" s="32" t="s">
        <v>275</v>
      </c>
      <c r="B276" s="33">
        <v>80.139764</v>
      </c>
      <c r="C276" s="33">
        <v>90.341448999999997</v>
      </c>
      <c r="D276" s="33">
        <v>104.77278299999999</v>
      </c>
      <c r="E276" s="33">
        <v>118.159886</v>
      </c>
      <c r="F276" s="33">
        <v>137.72866300000001</v>
      </c>
      <c r="G276" s="33">
        <v>147.138645</v>
      </c>
      <c r="H276" s="33">
        <v>151.839269</v>
      </c>
      <c r="I276" s="33">
        <v>154.45397700000001</v>
      </c>
      <c r="J276" s="21"/>
      <c r="K276" s="21"/>
      <c r="L276" s="21"/>
      <c r="M276" s="21"/>
      <c r="N276" s="21"/>
      <c r="O276" s="28"/>
      <c r="P276" s="28"/>
      <c r="Q276" s="21"/>
      <c r="R276" s="21"/>
      <c r="S276" s="21"/>
      <c r="T276" s="21"/>
      <c r="U276" s="28"/>
      <c r="V276" s="28"/>
      <c r="W276" s="28"/>
      <c r="X276" s="28"/>
      <c r="Y276" s="28"/>
      <c r="Z276" s="28"/>
      <c r="AA276" s="28"/>
      <c r="AB276" s="28"/>
    </row>
    <row r="277" spans="1:28" ht="15" x14ac:dyDescent="0.25">
      <c r="A277" s="32" t="s">
        <v>262</v>
      </c>
      <c r="B277" s="33">
        <v>80.962902</v>
      </c>
      <c r="C277" s="33">
        <v>89.598964000000009</v>
      </c>
      <c r="D277" s="33">
        <v>96.607303999999999</v>
      </c>
      <c r="E277" s="33">
        <v>113.22759699999999</v>
      </c>
      <c r="F277" s="33">
        <v>143.596958</v>
      </c>
      <c r="G277" s="33">
        <v>165.542092</v>
      </c>
      <c r="H277" s="33">
        <v>161.69524100000001</v>
      </c>
      <c r="I277" s="33">
        <v>147.14961600000001</v>
      </c>
      <c r="J277" s="21"/>
      <c r="K277" s="21"/>
      <c r="L277" s="21"/>
      <c r="M277" s="21"/>
      <c r="N277" s="21"/>
      <c r="O277" s="28"/>
      <c r="P277" s="28"/>
      <c r="Q277" s="21"/>
      <c r="R277" s="21"/>
      <c r="S277" s="21"/>
      <c r="T277" s="21"/>
      <c r="U277" s="28"/>
      <c r="V277" s="28"/>
      <c r="W277" s="28"/>
      <c r="X277" s="28"/>
      <c r="Y277" s="28"/>
      <c r="Z277" s="28"/>
      <c r="AA277" s="28"/>
      <c r="AB277" s="28"/>
    </row>
    <row r="278" spans="1:28" ht="15" x14ac:dyDescent="0.25">
      <c r="A278" s="32" t="s">
        <v>252</v>
      </c>
      <c r="B278" s="33">
        <v>59.935730999999997</v>
      </c>
      <c r="C278" s="33">
        <v>66.691073999999986</v>
      </c>
      <c r="D278" s="33">
        <v>74.917729000000008</v>
      </c>
      <c r="E278" s="33">
        <v>87.128495000000001</v>
      </c>
      <c r="F278" s="33">
        <v>95.835876999999996</v>
      </c>
      <c r="G278" s="33">
        <v>104.97825</v>
      </c>
      <c r="H278" s="33">
        <v>118.279495</v>
      </c>
      <c r="I278" s="33">
        <v>128.568949</v>
      </c>
      <c r="J278" s="21"/>
      <c r="K278" s="21"/>
      <c r="L278" s="21"/>
      <c r="M278" s="21"/>
      <c r="N278" s="21"/>
      <c r="O278" s="28"/>
      <c r="P278" s="28"/>
      <c r="Q278" s="21"/>
      <c r="R278" s="21"/>
      <c r="S278" s="21"/>
      <c r="T278" s="21"/>
      <c r="U278" s="28"/>
      <c r="V278" s="28"/>
      <c r="W278" s="28"/>
      <c r="X278" s="28"/>
      <c r="Y278" s="28"/>
      <c r="Z278" s="28"/>
      <c r="AA278" s="28"/>
      <c r="AB278" s="28"/>
    </row>
    <row r="279" spans="1:28" ht="15" x14ac:dyDescent="0.25">
      <c r="A279" s="32" t="s">
        <v>280</v>
      </c>
      <c r="B279" s="33">
        <v>61.980688999999998</v>
      </c>
      <c r="C279" s="33">
        <v>70.437017000000012</v>
      </c>
      <c r="D279" s="33">
        <v>81.570657999999995</v>
      </c>
      <c r="E279" s="33">
        <v>92.991731999999999</v>
      </c>
      <c r="F279" s="33">
        <v>113.06275100000001</v>
      </c>
      <c r="G279" s="33">
        <v>120.25132099999999</v>
      </c>
      <c r="H279" s="33">
        <v>118.20558</v>
      </c>
      <c r="I279" s="33">
        <v>122.05359299999999</v>
      </c>
      <c r="J279" s="21"/>
      <c r="K279" s="21"/>
      <c r="L279" s="21"/>
      <c r="M279" s="21"/>
      <c r="N279" s="21"/>
      <c r="O279" s="28"/>
      <c r="P279" s="28"/>
      <c r="Q279" s="21"/>
      <c r="R279" s="21"/>
      <c r="S279" s="21"/>
      <c r="T279" s="21"/>
      <c r="U279" s="28"/>
      <c r="V279" s="28"/>
      <c r="W279" s="28"/>
      <c r="X279" s="28"/>
      <c r="Y279" s="28"/>
      <c r="Z279" s="28"/>
      <c r="AA279" s="28"/>
      <c r="AB279" s="28"/>
    </row>
    <row r="280" spans="1:28" ht="15" x14ac:dyDescent="0.25">
      <c r="A280" s="32" t="s">
        <v>287</v>
      </c>
      <c r="B280" s="33">
        <v>57.457796000000002</v>
      </c>
      <c r="C280" s="33">
        <v>64.341940000000008</v>
      </c>
      <c r="D280" s="33">
        <v>70.670310999999998</v>
      </c>
      <c r="E280" s="33">
        <v>84.943688999999992</v>
      </c>
      <c r="F280" s="33">
        <v>100.66517999999999</v>
      </c>
      <c r="G280" s="33">
        <v>104.100705</v>
      </c>
      <c r="H280" s="33">
        <v>116.17228200000001</v>
      </c>
      <c r="I280" s="33">
        <v>111.956008</v>
      </c>
      <c r="J280" s="21"/>
      <c r="K280" s="21"/>
      <c r="L280" s="21"/>
      <c r="M280" s="21"/>
      <c r="N280" s="21"/>
      <c r="O280" s="28"/>
      <c r="P280" s="28"/>
      <c r="Q280" s="21"/>
      <c r="R280" s="21"/>
      <c r="S280" s="21"/>
      <c r="T280" s="21"/>
      <c r="U280" s="28"/>
      <c r="V280" s="28"/>
      <c r="W280" s="28"/>
      <c r="X280" s="28"/>
      <c r="Y280" s="28"/>
      <c r="Z280" s="28"/>
      <c r="AA280" s="28"/>
      <c r="AB280" s="28"/>
    </row>
    <row r="281" spans="1:28" ht="15" x14ac:dyDescent="0.25">
      <c r="A281" s="32" t="s">
        <v>277</v>
      </c>
      <c r="B281" s="33">
        <v>58.033101000000002</v>
      </c>
      <c r="C281" s="33">
        <v>67.405747000000005</v>
      </c>
      <c r="D281" s="33">
        <v>73.786810000000003</v>
      </c>
      <c r="E281" s="33">
        <v>80.731406000000007</v>
      </c>
      <c r="F281" s="33">
        <v>94.305543</v>
      </c>
      <c r="G281" s="33">
        <v>102.938017</v>
      </c>
      <c r="H281" s="33">
        <v>109.381191</v>
      </c>
      <c r="I281" s="33">
        <v>109.74398100000001</v>
      </c>
      <c r="J281" s="21"/>
      <c r="K281" s="21"/>
      <c r="L281" s="21"/>
      <c r="M281" s="21"/>
      <c r="N281" s="21"/>
      <c r="O281" s="28"/>
      <c r="P281" s="28"/>
      <c r="Q281" s="21"/>
      <c r="R281" s="21"/>
      <c r="S281" s="21"/>
      <c r="T281" s="21"/>
      <c r="U281" s="28"/>
      <c r="V281" s="28"/>
      <c r="W281" s="28"/>
      <c r="X281" s="28"/>
      <c r="Y281" s="28"/>
      <c r="Z281" s="28"/>
      <c r="AA281" s="28"/>
      <c r="AB281" s="28"/>
    </row>
    <row r="282" spans="1:28" ht="15" x14ac:dyDescent="0.25">
      <c r="A282" s="32" t="s">
        <v>276</v>
      </c>
      <c r="B282" s="33">
        <v>63.658557000000002</v>
      </c>
      <c r="C282" s="33">
        <v>69.041597999999993</v>
      </c>
      <c r="D282" s="33">
        <v>68.552211</v>
      </c>
      <c r="E282" s="33">
        <v>73.44999</v>
      </c>
      <c r="F282" s="33">
        <v>80.431100000000001</v>
      </c>
      <c r="G282" s="33">
        <v>88.836456999999996</v>
      </c>
      <c r="H282" s="33">
        <v>93.443654999999993</v>
      </c>
      <c r="I282" s="33">
        <v>93.238484</v>
      </c>
      <c r="J282" s="21"/>
      <c r="K282" s="21"/>
      <c r="L282" s="21"/>
      <c r="M282" s="21"/>
      <c r="N282" s="21"/>
      <c r="O282" s="28"/>
      <c r="P282" s="28"/>
      <c r="Q282" s="21"/>
      <c r="R282" s="21"/>
      <c r="S282" s="21"/>
      <c r="T282" s="21"/>
      <c r="U282" s="28"/>
      <c r="V282" s="28"/>
      <c r="W282" s="28"/>
      <c r="X282" s="28"/>
      <c r="Y282" s="28"/>
      <c r="Z282" s="28"/>
      <c r="AA282" s="28"/>
      <c r="AB282" s="28"/>
    </row>
    <row r="283" spans="1:28" ht="15" x14ac:dyDescent="0.25">
      <c r="A283" s="32" t="s">
        <v>253</v>
      </c>
      <c r="B283" s="33">
        <v>57.669308999999998</v>
      </c>
      <c r="C283" s="33">
        <v>65.159498999999997</v>
      </c>
      <c r="D283" s="33">
        <v>70.990183999999999</v>
      </c>
      <c r="E283" s="33">
        <v>79.050062999999994</v>
      </c>
      <c r="F283" s="33">
        <v>85.78822199999999</v>
      </c>
      <c r="G283" s="33">
        <v>93.731350000000006</v>
      </c>
      <c r="H283" s="33">
        <v>94.537875999999997</v>
      </c>
      <c r="I283" s="33">
        <v>93.079289000000003</v>
      </c>
      <c r="J283" s="21"/>
      <c r="K283" s="21"/>
      <c r="L283" s="21"/>
      <c r="M283" s="21"/>
      <c r="N283" s="21"/>
      <c r="O283" s="28"/>
      <c r="P283" s="28"/>
      <c r="Q283" s="21"/>
      <c r="R283" s="21"/>
      <c r="S283" s="21"/>
      <c r="T283" s="21"/>
      <c r="U283" s="28"/>
      <c r="V283" s="28"/>
      <c r="W283" s="28"/>
      <c r="X283" s="28"/>
      <c r="Y283" s="28"/>
      <c r="Z283" s="28"/>
      <c r="AA283" s="28"/>
      <c r="AB283" s="28"/>
    </row>
    <row r="284" spans="1:28" ht="15" x14ac:dyDescent="0.25">
      <c r="A284" s="32" t="s">
        <v>269</v>
      </c>
      <c r="B284" s="33">
        <v>58.510322000000002</v>
      </c>
      <c r="C284" s="33">
        <v>69.335903000000002</v>
      </c>
      <c r="D284" s="33">
        <v>74.613191</v>
      </c>
      <c r="E284" s="33">
        <v>79.444248000000002</v>
      </c>
      <c r="F284" s="33">
        <v>85.933333000000005</v>
      </c>
      <c r="G284" s="33">
        <v>88.11846899999999</v>
      </c>
      <c r="H284" s="33">
        <v>93.160495999999995</v>
      </c>
      <c r="I284" s="33">
        <v>89.222780999999998</v>
      </c>
      <c r="J284" s="21"/>
      <c r="K284" s="21"/>
      <c r="L284" s="21"/>
      <c r="M284" s="21"/>
      <c r="N284" s="21"/>
      <c r="O284" s="28"/>
      <c r="P284" s="28"/>
      <c r="Q284" s="21"/>
      <c r="R284" s="21"/>
      <c r="S284" s="21"/>
      <c r="T284" s="21"/>
      <c r="U284" s="28"/>
      <c r="V284" s="28"/>
      <c r="W284" s="28"/>
      <c r="X284" s="28"/>
      <c r="Y284" s="28"/>
      <c r="Z284" s="28"/>
      <c r="AA284" s="28"/>
      <c r="AB284" s="28"/>
    </row>
    <row r="285" spans="1:28" ht="15" x14ac:dyDescent="0.25">
      <c r="A285" s="32" t="s">
        <v>284</v>
      </c>
      <c r="B285" s="33">
        <v>51.081851</v>
      </c>
      <c r="C285" s="33">
        <v>54.439667</v>
      </c>
      <c r="D285" s="33">
        <v>60.755720000000004</v>
      </c>
      <c r="E285" s="33">
        <v>66.095089999999999</v>
      </c>
      <c r="F285" s="33">
        <v>77.435229000000007</v>
      </c>
      <c r="G285" s="33">
        <v>80.180410000000009</v>
      </c>
      <c r="H285" s="33">
        <v>80.825426999999991</v>
      </c>
      <c r="I285" s="33">
        <v>82.152713000000006</v>
      </c>
      <c r="J285" s="21"/>
      <c r="K285" s="21"/>
      <c r="L285" s="21"/>
      <c r="M285" s="21"/>
      <c r="N285" s="21"/>
      <c r="O285" s="28"/>
      <c r="P285" s="28"/>
      <c r="Q285" s="21"/>
      <c r="R285" s="21"/>
      <c r="S285" s="21"/>
      <c r="T285" s="21"/>
      <c r="U285" s="28"/>
      <c r="V285" s="28"/>
      <c r="W285" s="28"/>
      <c r="X285" s="28"/>
      <c r="Y285" s="28"/>
      <c r="Z285" s="28"/>
      <c r="AA285" s="28"/>
      <c r="AB285" s="28"/>
    </row>
    <row r="286" spans="1:28" ht="15" x14ac:dyDescent="0.25">
      <c r="A286" s="32" t="s">
        <v>256</v>
      </c>
      <c r="B286" s="33">
        <v>36.802839999999996</v>
      </c>
      <c r="C286" s="33">
        <v>43.440984999999998</v>
      </c>
      <c r="D286" s="33">
        <v>48.945959999999999</v>
      </c>
      <c r="E286" s="33">
        <v>62.516574999999996</v>
      </c>
      <c r="F286" s="33">
        <v>64.918449999999993</v>
      </c>
      <c r="G286" s="33">
        <v>73.203979000000004</v>
      </c>
      <c r="H286" s="33">
        <v>77.265869000000009</v>
      </c>
      <c r="I286" s="33">
        <v>81.278035000000003</v>
      </c>
      <c r="J286" s="21"/>
      <c r="K286" s="21"/>
      <c r="L286" s="21"/>
      <c r="M286" s="21"/>
      <c r="N286" s="21"/>
      <c r="O286" s="28"/>
      <c r="P286" s="28"/>
      <c r="Q286" s="21"/>
      <c r="R286" s="21"/>
      <c r="S286" s="21"/>
      <c r="T286" s="21"/>
      <c r="U286" s="28"/>
      <c r="V286" s="28"/>
      <c r="W286" s="28"/>
      <c r="X286" s="28"/>
      <c r="Y286" s="28"/>
      <c r="Z286" s="28"/>
      <c r="AA286" s="28"/>
      <c r="AB286" s="28"/>
    </row>
    <row r="287" spans="1:28" ht="15" x14ac:dyDescent="0.25">
      <c r="A287" s="32" t="s">
        <v>285</v>
      </c>
      <c r="B287" s="33">
        <v>51.475667000000001</v>
      </c>
      <c r="C287" s="33">
        <v>59.885435000000001</v>
      </c>
      <c r="D287" s="33">
        <v>60.308244999999999</v>
      </c>
      <c r="E287" s="33">
        <v>68.408118000000002</v>
      </c>
      <c r="F287" s="33">
        <v>78.080859000000004</v>
      </c>
      <c r="G287" s="33">
        <v>88.674241999999992</v>
      </c>
      <c r="H287" s="33">
        <v>85.122956000000002</v>
      </c>
      <c r="I287" s="33">
        <v>78.231669999999994</v>
      </c>
      <c r="J287" s="21"/>
      <c r="K287" s="21"/>
      <c r="L287" s="21"/>
      <c r="M287" s="21"/>
      <c r="N287" s="21"/>
      <c r="O287" s="28"/>
      <c r="P287" s="28"/>
      <c r="Q287" s="21"/>
      <c r="R287" s="21"/>
      <c r="S287" s="21"/>
      <c r="T287" s="21"/>
      <c r="U287" s="28"/>
      <c r="V287" s="28"/>
      <c r="W287" s="28"/>
      <c r="X287" s="28"/>
      <c r="Y287" s="28"/>
      <c r="Z287" s="28"/>
      <c r="AA287" s="28"/>
      <c r="AB287" s="28"/>
    </row>
    <row r="288" spans="1:28" ht="15" x14ac:dyDescent="0.25">
      <c r="A288" s="32" t="s">
        <v>286</v>
      </c>
      <c r="B288" s="33">
        <v>38.564374000000001</v>
      </c>
      <c r="C288" s="33">
        <v>44.978462</v>
      </c>
      <c r="D288" s="33">
        <v>48.517351000000005</v>
      </c>
      <c r="E288" s="33">
        <v>57.196052999999999</v>
      </c>
      <c r="F288" s="33">
        <v>56.989629999999998</v>
      </c>
      <c r="G288" s="33">
        <v>63.801207000000005</v>
      </c>
      <c r="H288" s="33">
        <v>66.398676000000009</v>
      </c>
      <c r="I288" s="33">
        <v>69.453643999999997</v>
      </c>
      <c r="J288" s="21"/>
      <c r="K288" s="21"/>
      <c r="L288" s="21"/>
      <c r="M288" s="21"/>
      <c r="N288" s="21"/>
      <c r="O288" s="28"/>
      <c r="P288" s="28"/>
      <c r="Q288" s="21"/>
      <c r="R288" s="21"/>
      <c r="S288" s="21"/>
      <c r="T288" s="21"/>
      <c r="U288" s="28"/>
      <c r="V288" s="28"/>
      <c r="W288" s="28"/>
      <c r="X288" s="28"/>
      <c r="Y288" s="28"/>
      <c r="Z288" s="28"/>
      <c r="AA288" s="28"/>
      <c r="AB288" s="28"/>
    </row>
    <row r="289" spans="1:28" ht="15" x14ac:dyDescent="0.25">
      <c r="A289" s="32" t="s">
        <v>258</v>
      </c>
      <c r="B289" s="33">
        <v>35.476641999999998</v>
      </c>
      <c r="C289" s="33">
        <v>40.281326999999997</v>
      </c>
      <c r="D289" s="33">
        <v>43.445877000000003</v>
      </c>
      <c r="E289" s="33">
        <v>50.467864999999996</v>
      </c>
      <c r="F289" s="33">
        <v>55.863621000000002</v>
      </c>
      <c r="G289" s="33">
        <v>59.924800000000005</v>
      </c>
      <c r="H289" s="33">
        <v>66.115133</v>
      </c>
      <c r="I289" s="33">
        <v>67.439736999999994</v>
      </c>
      <c r="J289" s="21"/>
      <c r="K289" s="21"/>
      <c r="L289" s="21"/>
      <c r="M289" s="21"/>
      <c r="N289" s="21"/>
      <c r="O289" s="28"/>
      <c r="P289" s="28"/>
      <c r="Q289" s="21"/>
      <c r="R289" s="21"/>
      <c r="S289" s="21"/>
      <c r="T289" s="21"/>
      <c r="U289" s="28"/>
      <c r="V289" s="28"/>
      <c r="W289" s="28"/>
      <c r="X289" s="28"/>
      <c r="Y289" s="28"/>
      <c r="Z289" s="28"/>
      <c r="AA289" s="28"/>
      <c r="AB289" s="28"/>
    </row>
    <row r="290" spans="1:28" ht="15" x14ac:dyDescent="0.25">
      <c r="A290" s="32" t="s">
        <v>274</v>
      </c>
      <c r="B290" s="33">
        <v>40.503059</v>
      </c>
      <c r="C290" s="33">
        <v>47.715968000000004</v>
      </c>
      <c r="D290" s="33">
        <v>52.984688999999996</v>
      </c>
      <c r="E290" s="33">
        <v>61.805383999999997</v>
      </c>
      <c r="F290" s="33">
        <v>65.107982000000007</v>
      </c>
      <c r="G290" s="33">
        <v>71.227464000000012</v>
      </c>
      <c r="H290" s="33">
        <v>73.948322000000005</v>
      </c>
      <c r="I290" s="33">
        <v>65.27234</v>
      </c>
      <c r="J290" s="21"/>
      <c r="K290" s="21"/>
      <c r="L290" s="21"/>
      <c r="M290" s="21"/>
      <c r="N290" s="21"/>
      <c r="O290" s="28"/>
      <c r="P290" s="28"/>
      <c r="Q290" s="21"/>
      <c r="R290" s="21"/>
      <c r="S290" s="21"/>
      <c r="T290" s="21"/>
      <c r="U290" s="28"/>
      <c r="V290" s="28"/>
      <c r="W290" s="28"/>
      <c r="X290" s="28"/>
      <c r="Y290" s="28"/>
      <c r="Z290" s="28"/>
      <c r="AA290" s="28"/>
      <c r="AB290" s="28"/>
    </row>
    <row r="291" spans="1:28" ht="15" x14ac:dyDescent="0.25">
      <c r="A291" s="32" t="s">
        <v>267</v>
      </c>
      <c r="B291" s="33">
        <v>38.625338000000006</v>
      </c>
      <c r="C291" s="33">
        <v>42.080936000000001</v>
      </c>
      <c r="D291" s="33">
        <v>44.439801000000003</v>
      </c>
      <c r="E291" s="33">
        <v>49.945667</v>
      </c>
      <c r="F291" s="33">
        <v>62.391180999999996</v>
      </c>
      <c r="G291" s="33">
        <v>69.053884000000011</v>
      </c>
      <c r="H291" s="33">
        <v>72.452536999999992</v>
      </c>
      <c r="I291" s="33">
        <v>62.509502999999995</v>
      </c>
      <c r="J291" s="21"/>
      <c r="K291" s="21"/>
      <c r="L291" s="21"/>
      <c r="M291" s="21"/>
      <c r="N291" s="21"/>
      <c r="O291" s="28"/>
      <c r="P291" s="28"/>
      <c r="Q291" s="21"/>
      <c r="R291" s="21"/>
      <c r="S291" s="21"/>
      <c r="T291" s="21"/>
      <c r="U291" s="28"/>
      <c r="V291" s="28"/>
      <c r="W291" s="28"/>
      <c r="X291" s="28"/>
      <c r="Y291" s="28"/>
      <c r="Z291" s="28"/>
      <c r="AA291" s="28"/>
      <c r="AB291" s="28"/>
    </row>
    <row r="292" spans="1:28" ht="15" x14ac:dyDescent="0.25">
      <c r="A292" s="32" t="s">
        <v>281</v>
      </c>
      <c r="B292" s="33">
        <v>33.865122999999997</v>
      </c>
      <c r="C292" s="33">
        <v>38.537622000000006</v>
      </c>
      <c r="D292" s="33">
        <v>44.134758000000005</v>
      </c>
      <c r="E292" s="33">
        <v>47.892016000000005</v>
      </c>
      <c r="F292" s="33">
        <v>50.809919999999998</v>
      </c>
      <c r="G292" s="33">
        <v>56.384281999999999</v>
      </c>
      <c r="H292" s="33">
        <v>59.431766000000003</v>
      </c>
      <c r="I292" s="33">
        <v>61.222870999999998</v>
      </c>
      <c r="J292" s="21"/>
      <c r="K292" s="21"/>
      <c r="L292" s="21"/>
      <c r="M292" s="21"/>
      <c r="N292" s="21"/>
      <c r="O292" s="28"/>
      <c r="P292" s="28"/>
      <c r="Q292" s="21"/>
      <c r="R292" s="21"/>
      <c r="S292" s="21"/>
      <c r="T292" s="21"/>
      <c r="U292" s="28"/>
      <c r="V292" s="28"/>
      <c r="W292" s="28"/>
      <c r="X292" s="28"/>
      <c r="Y292" s="28"/>
      <c r="Z292" s="28"/>
      <c r="AA292" s="28"/>
      <c r="AB292" s="28"/>
    </row>
    <row r="293" spans="1:28" ht="15" x14ac:dyDescent="0.25">
      <c r="A293" s="32" t="s">
        <v>255</v>
      </c>
      <c r="B293" s="33">
        <v>42.766272999999998</v>
      </c>
      <c r="C293" s="33">
        <v>46.767330999999999</v>
      </c>
      <c r="D293" s="33">
        <v>56.221347999999999</v>
      </c>
      <c r="E293" s="33">
        <v>54.056357000000006</v>
      </c>
      <c r="F293" s="33">
        <v>60.191249999999997</v>
      </c>
      <c r="G293" s="33">
        <v>64.977000000000004</v>
      </c>
      <c r="H293" s="33">
        <v>66.439913000000004</v>
      </c>
      <c r="I293" s="33">
        <v>60.557678999999993</v>
      </c>
      <c r="J293" s="21"/>
      <c r="K293" s="21"/>
      <c r="L293" s="21"/>
      <c r="M293" s="21"/>
      <c r="N293" s="21"/>
      <c r="O293" s="28"/>
      <c r="P293" s="28"/>
      <c r="Q293" s="21"/>
      <c r="R293" s="21"/>
      <c r="S293" s="21"/>
      <c r="T293" s="21"/>
      <c r="U293" s="28"/>
      <c r="V293" s="28"/>
      <c r="W293" s="28"/>
      <c r="X293" s="28"/>
      <c r="Y293" s="28"/>
      <c r="Z293" s="28"/>
      <c r="AA293" s="28"/>
      <c r="AB293" s="28"/>
    </row>
    <row r="294" spans="1:28" ht="15" x14ac:dyDescent="0.25">
      <c r="A294" s="32" t="s">
        <v>264</v>
      </c>
      <c r="B294" s="33">
        <v>26.938234000000001</v>
      </c>
      <c r="C294" s="33">
        <v>31.795080000000002</v>
      </c>
      <c r="D294" s="33">
        <v>35.496815999999995</v>
      </c>
      <c r="E294" s="33">
        <v>41.698175999999997</v>
      </c>
      <c r="F294" s="33">
        <v>46.056154999999997</v>
      </c>
      <c r="G294" s="33">
        <v>49.866324999999996</v>
      </c>
      <c r="H294" s="33">
        <v>57.645334000000005</v>
      </c>
      <c r="I294" s="33">
        <v>58.860625999999996</v>
      </c>
      <c r="J294" s="21"/>
      <c r="K294" s="21"/>
      <c r="L294" s="21"/>
      <c r="M294" s="21"/>
      <c r="N294" s="21"/>
      <c r="O294" s="28"/>
      <c r="P294" s="28"/>
      <c r="Q294" s="21"/>
      <c r="R294" s="21"/>
      <c r="S294" s="21"/>
      <c r="T294" s="21"/>
      <c r="U294" s="28"/>
      <c r="V294" s="28"/>
      <c r="W294" s="28"/>
      <c r="X294" s="28"/>
      <c r="Y294" s="28"/>
      <c r="Z294" s="28"/>
      <c r="AA294" s="28"/>
      <c r="AB294" s="28"/>
    </row>
    <row r="295" spans="1:28" ht="15" x14ac:dyDescent="0.25">
      <c r="A295" s="32" t="s">
        <v>279</v>
      </c>
      <c r="B295" s="33">
        <v>33.741468999999995</v>
      </c>
      <c r="C295" s="33">
        <v>35.745269999999998</v>
      </c>
      <c r="D295" s="33">
        <v>39.233822999999994</v>
      </c>
      <c r="E295" s="33">
        <v>44.040827</v>
      </c>
      <c r="F295" s="33">
        <v>50.039648999999997</v>
      </c>
      <c r="G295" s="33">
        <v>55.274946999999997</v>
      </c>
      <c r="H295" s="33">
        <v>60.195788999999998</v>
      </c>
      <c r="I295" s="33">
        <v>56.825581</v>
      </c>
      <c r="J295" s="21"/>
      <c r="K295" s="21"/>
      <c r="L295" s="21"/>
      <c r="M295" s="21"/>
      <c r="N295" s="21"/>
      <c r="O295" s="28"/>
      <c r="P295" s="28"/>
      <c r="Q295" s="21"/>
      <c r="R295" s="21"/>
      <c r="S295" s="21"/>
      <c r="T295" s="21"/>
      <c r="U295" s="28"/>
      <c r="V295" s="28"/>
      <c r="W295" s="28"/>
      <c r="X295" s="28"/>
      <c r="Y295" s="28"/>
      <c r="Z295" s="28"/>
      <c r="AA295" s="28"/>
      <c r="AB295" s="28"/>
    </row>
    <row r="296" spans="1:28" ht="15" x14ac:dyDescent="0.25">
      <c r="A296" s="32" t="s">
        <v>254</v>
      </c>
      <c r="B296" s="33">
        <v>30.879932</v>
      </c>
      <c r="C296" s="33">
        <v>34.457082999999997</v>
      </c>
      <c r="D296" s="33">
        <v>39.895465999999999</v>
      </c>
      <c r="E296" s="33">
        <v>41.176268999999998</v>
      </c>
      <c r="F296" s="33">
        <v>44.171493999999996</v>
      </c>
      <c r="G296" s="33">
        <v>50.876673000000004</v>
      </c>
      <c r="H296" s="33">
        <v>52.304381999999997</v>
      </c>
      <c r="I296" s="33">
        <v>54.022891000000001</v>
      </c>
      <c r="J296" s="21"/>
      <c r="K296" s="21"/>
      <c r="L296" s="21"/>
      <c r="M296" s="21"/>
      <c r="N296" s="21"/>
      <c r="O296" s="28"/>
      <c r="P296" s="28"/>
      <c r="Q296" s="21"/>
      <c r="R296" s="21"/>
      <c r="S296" s="21"/>
      <c r="T296" s="21"/>
      <c r="U296" s="28"/>
      <c r="V296" s="28"/>
      <c r="W296" s="28"/>
      <c r="X296" s="28"/>
      <c r="Y296" s="28"/>
      <c r="Z296" s="28"/>
      <c r="AA296" s="28"/>
      <c r="AB296" s="28"/>
    </row>
    <row r="297" spans="1:28" ht="15" x14ac:dyDescent="0.25">
      <c r="A297" s="32" t="s">
        <v>261</v>
      </c>
      <c r="B297" s="33">
        <v>23.366250000000001</v>
      </c>
      <c r="C297" s="33">
        <v>26.763051999999998</v>
      </c>
      <c r="D297" s="33">
        <v>29.310562000000001</v>
      </c>
      <c r="E297" s="33">
        <v>34.880212</v>
      </c>
      <c r="F297" s="33">
        <v>38.312283000000001</v>
      </c>
      <c r="G297" s="33">
        <v>43.559995000000001</v>
      </c>
      <c r="H297" s="33">
        <v>44.507870000000004</v>
      </c>
      <c r="I297" s="33">
        <v>42.996728000000004</v>
      </c>
      <c r="J297" s="21"/>
      <c r="K297" s="21"/>
      <c r="L297" s="21"/>
      <c r="M297" s="21"/>
      <c r="N297" s="21"/>
      <c r="O297" s="28"/>
      <c r="P297" s="28"/>
      <c r="Q297" s="21"/>
      <c r="R297" s="21"/>
      <c r="S297" s="21"/>
      <c r="T297" s="21"/>
      <c r="U297" s="28"/>
      <c r="V297" s="28"/>
      <c r="W297" s="28"/>
      <c r="X297" s="28"/>
      <c r="Y297" s="28"/>
      <c r="Z297" s="28"/>
      <c r="AA297" s="28"/>
      <c r="AB297" s="28"/>
    </row>
    <row r="298" spans="1:28" ht="15" x14ac:dyDescent="0.25">
      <c r="A298" s="30" t="s">
        <v>273</v>
      </c>
      <c r="B298" s="33">
        <v>19.609325999999999</v>
      </c>
      <c r="C298" s="33">
        <v>21.878070000000001</v>
      </c>
      <c r="D298" s="33">
        <v>22.518771000000001</v>
      </c>
      <c r="E298" s="33">
        <v>25.437321000000001</v>
      </c>
      <c r="F298" s="33">
        <v>29.181588999999999</v>
      </c>
      <c r="G298" s="33">
        <v>34.373413999999997</v>
      </c>
      <c r="H298" s="33">
        <v>37.321135000000005</v>
      </c>
      <c r="I298" s="33">
        <v>37.890680999999994</v>
      </c>
      <c r="J298" s="21"/>
      <c r="K298" s="21"/>
      <c r="L298" s="21"/>
      <c r="M298" s="21"/>
      <c r="N298" s="21"/>
      <c r="O298" s="28"/>
      <c r="P298" s="28"/>
      <c r="Q298" s="21"/>
      <c r="R298" s="21"/>
      <c r="S298" s="21"/>
      <c r="T298" s="21"/>
      <c r="U298" s="28"/>
      <c r="V298" s="28"/>
      <c r="W298" s="28"/>
      <c r="X298" s="28"/>
      <c r="Y298" s="28"/>
      <c r="Z298" s="28"/>
      <c r="AA298" s="28"/>
      <c r="AB298" s="28"/>
    </row>
    <row r="299" spans="1:28" ht="15" x14ac:dyDescent="0.25">
      <c r="A299" s="32" t="s">
        <v>259</v>
      </c>
      <c r="B299" s="33">
        <v>21.189829000000003</v>
      </c>
      <c r="C299" s="33">
        <v>24.980124</v>
      </c>
      <c r="D299" s="33">
        <v>28.077372</v>
      </c>
      <c r="E299" s="33">
        <v>31.441848999999998</v>
      </c>
      <c r="F299" s="33">
        <v>34.378138</v>
      </c>
      <c r="G299" s="33">
        <v>38.495106</v>
      </c>
      <c r="H299" s="33">
        <v>41.321692999999996</v>
      </c>
      <c r="I299" s="33">
        <v>36.763612999999999</v>
      </c>
      <c r="J299" s="21"/>
      <c r="K299" s="21"/>
      <c r="L299" s="21"/>
      <c r="M299" s="21"/>
      <c r="N299" s="21"/>
      <c r="O299" s="28"/>
      <c r="P299" s="28"/>
      <c r="Q299" s="21"/>
      <c r="R299" s="21"/>
      <c r="S299" s="21"/>
      <c r="T299" s="21"/>
      <c r="U299" s="28"/>
      <c r="V299" s="28"/>
      <c r="W299" s="28"/>
      <c r="X299" s="28"/>
      <c r="Y299" s="28"/>
      <c r="Z299" s="28"/>
      <c r="AA299" s="28"/>
      <c r="AB299" s="28"/>
    </row>
    <row r="300" spans="1:28" ht="15" x14ac:dyDescent="0.25">
      <c r="A300" s="32"/>
      <c r="B300" s="33"/>
      <c r="C300" s="33"/>
      <c r="D300" s="33"/>
      <c r="E300" s="33"/>
      <c r="F300" s="28"/>
      <c r="G300" s="28"/>
      <c r="H300" s="28"/>
      <c r="I300" s="28"/>
      <c r="J300" s="21"/>
      <c r="K300" s="21"/>
      <c r="L300" s="21"/>
      <c r="M300" s="21"/>
      <c r="N300" s="21"/>
      <c r="O300" s="28"/>
      <c r="P300" s="28"/>
      <c r="Q300" s="21"/>
      <c r="R300" s="21"/>
      <c r="S300" s="21"/>
      <c r="T300" s="21"/>
      <c r="U300" s="28"/>
      <c r="V300" s="28"/>
      <c r="W300" s="28"/>
      <c r="X300" s="28"/>
      <c r="Y300" s="28"/>
      <c r="Z300" s="28"/>
      <c r="AA300" s="28"/>
      <c r="AB300" s="28"/>
    </row>
    <row r="301" spans="1:28" ht="15" x14ac:dyDescent="0.25">
      <c r="A301" s="24" t="s">
        <v>289</v>
      </c>
      <c r="B301" s="25">
        <v>3273.0809159999999</v>
      </c>
      <c r="C301" s="25">
        <v>3439.5350589999998</v>
      </c>
      <c r="D301" s="25">
        <v>3932.2644730000006</v>
      </c>
      <c r="E301" s="25">
        <v>4310.273639</v>
      </c>
      <c r="F301" s="25">
        <v>4971.5680269999993</v>
      </c>
      <c r="G301" s="25">
        <v>5328.5108519999994</v>
      </c>
      <c r="H301" s="25">
        <v>5822.2557299999999</v>
      </c>
      <c r="I301" s="25">
        <v>6353.9963979999993</v>
      </c>
      <c r="J301" s="21"/>
      <c r="K301" s="21"/>
      <c r="L301" s="21"/>
      <c r="M301" s="21"/>
      <c r="N301" s="21"/>
      <c r="O301" s="28"/>
      <c r="P301" s="28"/>
      <c r="Q301" s="21"/>
      <c r="R301" s="21"/>
      <c r="S301" s="21"/>
      <c r="T301" s="21"/>
      <c r="U301" s="28"/>
      <c r="V301" s="28"/>
      <c r="W301" s="28"/>
      <c r="X301" s="28"/>
      <c r="Y301" s="28"/>
      <c r="Z301" s="28"/>
      <c r="AA301" s="28"/>
      <c r="AB301" s="28"/>
    </row>
    <row r="302" spans="1:28" ht="15" x14ac:dyDescent="0.25">
      <c r="A302" s="32"/>
      <c r="B302" s="33"/>
      <c r="C302" s="33"/>
      <c r="D302" s="33"/>
      <c r="E302" s="33"/>
      <c r="F302" s="28"/>
      <c r="G302" s="28"/>
      <c r="H302" s="28"/>
      <c r="I302" s="28"/>
      <c r="J302" s="21"/>
      <c r="K302" s="21"/>
      <c r="L302" s="21"/>
      <c r="M302" s="21"/>
      <c r="N302" s="21"/>
      <c r="O302" s="28"/>
      <c r="P302" s="28"/>
      <c r="Q302" s="21"/>
      <c r="R302" s="21"/>
      <c r="S302" s="21"/>
      <c r="T302" s="21"/>
      <c r="U302" s="28"/>
      <c r="V302" s="28"/>
      <c r="W302" s="28"/>
      <c r="X302" s="28"/>
      <c r="Y302" s="28"/>
      <c r="Z302" s="28"/>
      <c r="AA302" s="28"/>
      <c r="AB302" s="28"/>
    </row>
    <row r="303" spans="1:28" ht="15" x14ac:dyDescent="0.25">
      <c r="A303" s="32" t="s">
        <v>293</v>
      </c>
      <c r="B303" s="33">
        <v>1799.7208109999999</v>
      </c>
      <c r="C303" s="33">
        <v>1889.294326</v>
      </c>
      <c r="D303" s="33">
        <v>2148.6735040000003</v>
      </c>
      <c r="E303" s="33">
        <v>2623.337908</v>
      </c>
      <c r="F303" s="33">
        <v>3011.5023659999997</v>
      </c>
      <c r="G303" s="33">
        <v>3135.2974720000002</v>
      </c>
      <c r="H303" s="33">
        <v>3434.922071</v>
      </c>
      <c r="I303" s="33">
        <v>3700.881797</v>
      </c>
      <c r="J303" s="21"/>
      <c r="K303" s="21"/>
      <c r="L303" s="21"/>
      <c r="M303" s="21"/>
      <c r="N303" s="21"/>
      <c r="O303" s="28"/>
      <c r="P303" s="28"/>
      <c r="Q303" s="21"/>
      <c r="R303" s="21"/>
      <c r="S303" s="21"/>
      <c r="T303" s="21"/>
      <c r="U303" s="28"/>
      <c r="V303" s="28"/>
      <c r="W303" s="28"/>
      <c r="X303" s="28"/>
      <c r="Y303" s="28"/>
      <c r="Z303" s="28"/>
      <c r="AA303" s="28"/>
      <c r="AB303" s="28"/>
    </row>
    <row r="304" spans="1:28" ht="15" x14ac:dyDescent="0.25">
      <c r="A304" s="32" t="s">
        <v>291</v>
      </c>
      <c r="B304" s="33">
        <v>305.57871299999999</v>
      </c>
      <c r="C304" s="33">
        <v>333.66091899999998</v>
      </c>
      <c r="D304" s="33">
        <v>380.45024800000004</v>
      </c>
      <c r="E304" s="33">
        <v>409.43465299999997</v>
      </c>
      <c r="F304" s="33">
        <v>545.232752</v>
      </c>
      <c r="G304" s="33">
        <v>541.11613299999999</v>
      </c>
      <c r="H304" s="33">
        <v>599.43514099999993</v>
      </c>
      <c r="I304" s="33">
        <v>667.75709699999993</v>
      </c>
      <c r="J304" s="21"/>
      <c r="K304" s="21"/>
      <c r="L304" s="21"/>
      <c r="M304" s="21"/>
      <c r="N304" s="21"/>
      <c r="O304" s="28"/>
      <c r="P304" s="28"/>
      <c r="Q304" s="21"/>
      <c r="R304" s="21"/>
      <c r="S304" s="21"/>
      <c r="T304" s="21"/>
      <c r="U304" s="28"/>
      <c r="V304" s="28"/>
      <c r="W304" s="28"/>
      <c r="X304" s="28"/>
      <c r="Y304" s="28"/>
      <c r="Z304" s="28"/>
      <c r="AA304" s="28"/>
      <c r="AB304" s="28"/>
    </row>
    <row r="305" spans="1:28" ht="15" x14ac:dyDescent="0.25">
      <c r="A305" s="32" t="s">
        <v>297</v>
      </c>
      <c r="B305" s="33">
        <v>452.91819400000003</v>
      </c>
      <c r="C305" s="33">
        <v>427.58066200000002</v>
      </c>
      <c r="D305" s="33">
        <v>507.54015199999998</v>
      </c>
      <c r="E305" s="33">
        <v>304.58970599999998</v>
      </c>
      <c r="F305" s="33">
        <v>242.40347399999999</v>
      </c>
      <c r="G305" s="33">
        <v>361.70626199999998</v>
      </c>
      <c r="H305" s="33">
        <v>386.46567700000003</v>
      </c>
      <c r="I305" s="33">
        <v>491.09866800000003</v>
      </c>
      <c r="J305" s="21"/>
      <c r="K305" s="21"/>
      <c r="L305" s="21"/>
      <c r="M305" s="21"/>
      <c r="N305" s="21"/>
      <c r="O305" s="28"/>
      <c r="P305" s="28"/>
      <c r="Q305" s="21"/>
      <c r="R305" s="21"/>
      <c r="S305" s="21"/>
      <c r="T305" s="21"/>
      <c r="U305" s="28"/>
      <c r="V305" s="28"/>
      <c r="W305" s="28"/>
      <c r="X305" s="28"/>
      <c r="Y305" s="28"/>
      <c r="Z305" s="28"/>
      <c r="AA305" s="28"/>
      <c r="AB305" s="28"/>
    </row>
    <row r="306" spans="1:28" ht="15" x14ac:dyDescent="0.25">
      <c r="A306" s="32" t="s">
        <v>296</v>
      </c>
      <c r="B306" s="33">
        <v>155.05942199999998</v>
      </c>
      <c r="C306" s="33">
        <v>164.213381</v>
      </c>
      <c r="D306" s="33">
        <v>193.67064999999999</v>
      </c>
      <c r="E306" s="33">
        <v>204.503929</v>
      </c>
      <c r="F306" s="33">
        <v>303.17920899999996</v>
      </c>
      <c r="G306" s="33">
        <v>346.922754</v>
      </c>
      <c r="H306" s="33">
        <v>407.54883100000001</v>
      </c>
      <c r="I306" s="33">
        <v>467.99238600000001</v>
      </c>
      <c r="J306" s="21"/>
      <c r="K306" s="21"/>
      <c r="L306" s="21"/>
      <c r="M306" s="21"/>
      <c r="N306" s="21"/>
      <c r="O306" s="28"/>
      <c r="P306" s="28"/>
      <c r="Q306" s="21"/>
      <c r="R306" s="21"/>
      <c r="S306" s="21"/>
      <c r="T306" s="21"/>
      <c r="U306" s="28"/>
      <c r="V306" s="28"/>
      <c r="W306" s="28"/>
      <c r="X306" s="28"/>
      <c r="Y306" s="28"/>
      <c r="Z306" s="28"/>
      <c r="AA306" s="28"/>
      <c r="AB306" s="28"/>
    </row>
    <row r="307" spans="1:28" ht="15" x14ac:dyDescent="0.25">
      <c r="A307" s="32" t="s">
        <v>295</v>
      </c>
      <c r="B307" s="33">
        <v>190.746422</v>
      </c>
      <c r="C307" s="33">
        <v>187.76410899999999</v>
      </c>
      <c r="D307" s="33">
        <v>211.47181</v>
      </c>
      <c r="E307" s="33">
        <v>243.49220099999999</v>
      </c>
      <c r="F307" s="33">
        <v>270.74875099999997</v>
      </c>
      <c r="G307" s="33">
        <v>306.70671899999996</v>
      </c>
      <c r="H307" s="33">
        <v>318.94296700000001</v>
      </c>
      <c r="I307" s="33">
        <v>331.21316400000001</v>
      </c>
      <c r="J307" s="21"/>
      <c r="K307" s="21"/>
      <c r="L307" s="21"/>
      <c r="M307" s="21"/>
      <c r="N307" s="21"/>
      <c r="O307" s="28"/>
      <c r="P307" s="28"/>
      <c r="Q307" s="21"/>
      <c r="R307" s="21"/>
      <c r="S307" s="21"/>
      <c r="T307" s="21"/>
      <c r="U307" s="28"/>
      <c r="V307" s="28"/>
      <c r="W307" s="28"/>
      <c r="X307" s="28"/>
      <c r="Y307" s="28"/>
      <c r="Z307" s="28"/>
      <c r="AA307" s="28"/>
      <c r="AB307" s="28"/>
    </row>
    <row r="308" spans="1:28" ht="15" x14ac:dyDescent="0.25">
      <c r="A308" s="32" t="s">
        <v>292</v>
      </c>
      <c r="B308" s="33">
        <v>150.11835200000002</v>
      </c>
      <c r="C308" s="33">
        <v>201.36940900000002</v>
      </c>
      <c r="D308" s="33">
        <v>213.26300499999999</v>
      </c>
      <c r="E308" s="33">
        <v>225.58682999999999</v>
      </c>
      <c r="F308" s="33">
        <v>270.294849</v>
      </c>
      <c r="G308" s="33">
        <v>258.03638100000001</v>
      </c>
      <c r="H308" s="33">
        <v>273.12873100000002</v>
      </c>
      <c r="I308" s="33">
        <v>271.351112</v>
      </c>
      <c r="J308" s="21"/>
      <c r="K308" s="21"/>
      <c r="L308" s="21"/>
      <c r="M308" s="21"/>
      <c r="N308" s="21"/>
      <c r="O308" s="28"/>
      <c r="P308" s="28"/>
      <c r="Q308" s="21"/>
      <c r="R308" s="21"/>
      <c r="S308" s="21"/>
      <c r="T308" s="21"/>
      <c r="U308" s="28"/>
      <c r="V308" s="28"/>
      <c r="W308" s="28"/>
      <c r="X308" s="28"/>
      <c r="Y308" s="28"/>
      <c r="Z308" s="28"/>
      <c r="AA308" s="28"/>
      <c r="AB308" s="28"/>
    </row>
    <row r="309" spans="1:28" ht="15" x14ac:dyDescent="0.25">
      <c r="A309" s="32" t="s">
        <v>294</v>
      </c>
      <c r="B309" s="33">
        <v>111.480064</v>
      </c>
      <c r="C309" s="33">
        <v>123.81062300000001</v>
      </c>
      <c r="D309" s="33">
        <v>145.14157500000002</v>
      </c>
      <c r="E309" s="33">
        <v>159.37511799999999</v>
      </c>
      <c r="F309" s="33">
        <v>172.20199700000001</v>
      </c>
      <c r="G309" s="33">
        <v>196.48489600000002</v>
      </c>
      <c r="H309" s="33">
        <v>208.28133300000002</v>
      </c>
      <c r="I309" s="33">
        <v>220.95305100000002</v>
      </c>
      <c r="J309" s="21"/>
      <c r="K309" s="21"/>
      <c r="L309" s="21"/>
      <c r="M309" s="21"/>
      <c r="N309" s="21"/>
      <c r="O309" s="28"/>
      <c r="P309" s="28"/>
      <c r="Q309" s="21"/>
      <c r="R309" s="21"/>
      <c r="S309" s="21"/>
      <c r="T309" s="21"/>
      <c r="U309" s="28"/>
      <c r="V309" s="28"/>
      <c r="W309" s="28"/>
      <c r="X309" s="28"/>
      <c r="Y309" s="28"/>
      <c r="Z309" s="28"/>
      <c r="AA309" s="28"/>
      <c r="AB309" s="28"/>
    </row>
    <row r="310" spans="1:28" ht="12" customHeight="1" x14ac:dyDescent="0.25">
      <c r="A310" s="32" t="s">
        <v>290</v>
      </c>
      <c r="B310" s="33">
        <v>107.45893799999999</v>
      </c>
      <c r="C310" s="33">
        <v>111.84163000000001</v>
      </c>
      <c r="D310" s="33">
        <v>132.053529</v>
      </c>
      <c r="E310" s="33">
        <v>139.953294</v>
      </c>
      <c r="F310" s="33">
        <v>156.00462899999999</v>
      </c>
      <c r="G310" s="33">
        <v>182.24023499999998</v>
      </c>
      <c r="H310" s="33">
        <v>193.530979</v>
      </c>
      <c r="I310" s="33">
        <v>202.749123</v>
      </c>
      <c r="J310" s="21"/>
      <c r="K310" s="21"/>
      <c r="L310" s="21"/>
      <c r="M310" s="21"/>
      <c r="N310" s="21"/>
      <c r="O310" s="28"/>
      <c r="P310" s="28"/>
      <c r="Q310" s="21"/>
      <c r="R310" s="21"/>
      <c r="S310" s="21"/>
      <c r="T310" s="21"/>
      <c r="U310" s="28"/>
      <c r="V310" s="28"/>
      <c r="W310" s="28"/>
      <c r="X310" s="28"/>
      <c r="Y310" s="28"/>
      <c r="Z310" s="28"/>
      <c r="AA310" s="28"/>
      <c r="AB310" s="28"/>
    </row>
    <row r="311" spans="1:28" ht="12" customHeight="1" x14ac:dyDescent="0.25">
      <c r="A311" s="32"/>
      <c r="B311" s="33"/>
      <c r="C311" s="33"/>
      <c r="D311" s="33"/>
      <c r="E311" s="33"/>
      <c r="F311" s="28"/>
      <c r="G311" s="28"/>
      <c r="H311" s="28"/>
      <c r="I311" s="28"/>
      <c r="J311" s="21"/>
      <c r="K311" s="21"/>
      <c r="L311" s="21"/>
      <c r="M311" s="21"/>
      <c r="N311" s="21"/>
      <c r="O311" s="28"/>
      <c r="P311" s="28"/>
      <c r="Q311" s="21"/>
      <c r="R311" s="21"/>
      <c r="S311" s="21"/>
      <c r="T311" s="21"/>
      <c r="U311" s="28"/>
      <c r="V311" s="28"/>
      <c r="W311" s="28"/>
      <c r="X311" s="28"/>
      <c r="Y311" s="28"/>
      <c r="Z311" s="28"/>
      <c r="AA311" s="28"/>
      <c r="AB311" s="28"/>
    </row>
    <row r="312" spans="1:28" ht="12" customHeight="1" x14ac:dyDescent="0.25">
      <c r="A312" s="24" t="s">
        <v>298</v>
      </c>
      <c r="B312" s="25">
        <v>3549.8174860000004</v>
      </c>
      <c r="C312" s="25">
        <v>3846.3051189999996</v>
      </c>
      <c r="D312" s="25">
        <v>4300.1962589999994</v>
      </c>
      <c r="E312" s="25">
        <v>4626.4287139999997</v>
      </c>
      <c r="F312" s="25">
        <v>4950.0387669999991</v>
      </c>
      <c r="G312" s="25">
        <v>5550.0946949999998</v>
      </c>
      <c r="H312" s="25">
        <v>5922.5267939999994</v>
      </c>
      <c r="I312" s="25">
        <v>6676.2119040000007</v>
      </c>
      <c r="J312" s="21"/>
      <c r="K312" s="21"/>
      <c r="L312" s="21"/>
      <c r="M312" s="21"/>
      <c r="N312" s="21"/>
      <c r="O312" s="28"/>
      <c r="P312" s="28"/>
      <c r="Q312" s="21"/>
      <c r="R312" s="21"/>
      <c r="S312" s="21"/>
      <c r="T312" s="21"/>
      <c r="U312" s="28"/>
      <c r="V312" s="28"/>
      <c r="W312" s="28"/>
      <c r="X312" s="28"/>
      <c r="Y312" s="28"/>
      <c r="Z312" s="28"/>
      <c r="AA312" s="28"/>
      <c r="AB312" s="28"/>
    </row>
    <row r="313" spans="1:28" ht="12" customHeight="1" x14ac:dyDescent="0.25">
      <c r="A313" s="32"/>
      <c r="B313" s="33"/>
      <c r="C313" s="33"/>
      <c r="D313" s="33"/>
      <c r="E313" s="33"/>
      <c r="F313" s="28"/>
      <c r="G313" s="28"/>
      <c r="H313" s="28"/>
      <c r="I313" s="28"/>
      <c r="J313" s="21"/>
      <c r="K313" s="21"/>
      <c r="L313" s="21"/>
      <c r="M313" s="21"/>
      <c r="N313" s="21"/>
      <c r="O313" s="28"/>
      <c r="P313" s="28"/>
      <c r="Q313" s="21"/>
      <c r="R313" s="21"/>
      <c r="S313" s="21"/>
      <c r="T313" s="21"/>
      <c r="U313" s="28"/>
      <c r="V313" s="28"/>
      <c r="W313" s="28"/>
      <c r="X313" s="28"/>
      <c r="Y313" s="28"/>
      <c r="Z313" s="28"/>
      <c r="AA313" s="28"/>
      <c r="AB313" s="28"/>
    </row>
    <row r="314" spans="1:28" ht="15" x14ac:dyDescent="0.25">
      <c r="A314" s="32" t="s">
        <v>307</v>
      </c>
      <c r="B314" s="33">
        <v>666.03519600000004</v>
      </c>
      <c r="C314" s="33">
        <v>775.01280099999997</v>
      </c>
      <c r="D314" s="33">
        <v>922.32414599999993</v>
      </c>
      <c r="E314" s="33">
        <v>868.28235300000006</v>
      </c>
      <c r="F314" s="33">
        <v>887.34961499999997</v>
      </c>
      <c r="G314" s="33">
        <v>1038.29918</v>
      </c>
      <c r="H314" s="33">
        <v>1269.910208</v>
      </c>
      <c r="I314" s="33">
        <v>1269.589577</v>
      </c>
      <c r="J314" s="21"/>
      <c r="K314" s="21"/>
      <c r="L314" s="21"/>
      <c r="M314" s="21"/>
      <c r="N314" s="21"/>
      <c r="O314" s="28"/>
      <c r="P314" s="28"/>
      <c r="Q314" s="21"/>
      <c r="R314" s="21"/>
      <c r="S314" s="21"/>
      <c r="T314" s="21"/>
      <c r="U314" s="28"/>
      <c r="V314" s="28"/>
      <c r="W314" s="28"/>
      <c r="X314" s="28"/>
      <c r="Y314" s="28"/>
      <c r="Z314" s="28"/>
      <c r="AA314" s="28"/>
      <c r="AB314" s="28"/>
    </row>
    <row r="315" spans="1:28" ht="15" x14ac:dyDescent="0.25">
      <c r="A315" s="32" t="s">
        <v>303</v>
      </c>
      <c r="B315" s="33">
        <v>385.85134899999997</v>
      </c>
      <c r="C315" s="33">
        <v>404.08739500000001</v>
      </c>
      <c r="D315" s="33">
        <v>417.44857500000001</v>
      </c>
      <c r="E315" s="33">
        <v>483.01802700000002</v>
      </c>
      <c r="F315" s="33">
        <v>583.36746699999992</v>
      </c>
      <c r="G315" s="33">
        <v>611.96112899999991</v>
      </c>
      <c r="H315" s="33">
        <v>727.95831900000007</v>
      </c>
      <c r="I315" s="33">
        <v>1108.434876</v>
      </c>
      <c r="J315" s="21"/>
      <c r="K315" s="21"/>
      <c r="L315" s="21"/>
      <c r="M315" s="21"/>
      <c r="N315" s="21"/>
      <c r="O315" s="28"/>
      <c r="P315" s="28"/>
      <c r="Q315" s="21"/>
      <c r="R315" s="21"/>
      <c r="S315" s="21"/>
      <c r="T315" s="21"/>
      <c r="U315" s="28"/>
      <c r="V315" s="28"/>
      <c r="W315" s="28"/>
      <c r="X315" s="28"/>
      <c r="Y315" s="28"/>
      <c r="Z315" s="28"/>
      <c r="AA315" s="28"/>
      <c r="AB315" s="28"/>
    </row>
    <row r="316" spans="1:28" ht="15" x14ac:dyDescent="0.25">
      <c r="A316" s="32" t="s">
        <v>318</v>
      </c>
      <c r="B316" s="33">
        <v>522.53727300000003</v>
      </c>
      <c r="C316" s="33">
        <v>588.12210300000004</v>
      </c>
      <c r="D316" s="33">
        <v>650.87339199999997</v>
      </c>
      <c r="E316" s="33">
        <v>752.31396400000006</v>
      </c>
      <c r="F316" s="33">
        <v>772.98281299999996</v>
      </c>
      <c r="G316" s="33">
        <v>785.35328300000003</v>
      </c>
      <c r="H316" s="33">
        <v>796.34376199999997</v>
      </c>
      <c r="I316" s="33">
        <v>813.58925399999998</v>
      </c>
      <c r="J316" s="21"/>
      <c r="K316" s="21"/>
      <c r="L316" s="21"/>
      <c r="M316" s="21"/>
      <c r="N316" s="21"/>
      <c r="O316" s="28"/>
      <c r="P316" s="28"/>
      <c r="Q316" s="21"/>
      <c r="R316" s="21"/>
      <c r="S316" s="21"/>
      <c r="T316" s="21"/>
      <c r="U316" s="28"/>
      <c r="V316" s="28"/>
      <c r="W316" s="28"/>
      <c r="X316" s="28"/>
      <c r="Y316" s="28"/>
      <c r="Z316" s="28"/>
      <c r="AA316" s="28"/>
      <c r="AB316" s="28"/>
    </row>
    <row r="317" spans="1:28" ht="15" x14ac:dyDescent="0.25">
      <c r="A317" s="32" t="s">
        <v>308</v>
      </c>
      <c r="B317" s="33">
        <v>491.84117499999996</v>
      </c>
      <c r="C317" s="33">
        <v>453.70895899999999</v>
      </c>
      <c r="D317" s="33">
        <v>529.46898699999997</v>
      </c>
      <c r="E317" s="33">
        <v>404.82721100000003</v>
      </c>
      <c r="F317" s="33">
        <v>425.10490600000003</v>
      </c>
      <c r="G317" s="33">
        <v>463.84800300000001</v>
      </c>
      <c r="H317" s="33">
        <v>289.79662500000001</v>
      </c>
      <c r="I317" s="33">
        <v>563.41740000000004</v>
      </c>
      <c r="J317" s="21"/>
      <c r="K317" s="21"/>
      <c r="L317" s="21"/>
      <c r="M317" s="21"/>
      <c r="N317" s="21"/>
      <c r="O317" s="28"/>
      <c r="P317" s="28"/>
      <c r="Q317" s="21"/>
      <c r="R317" s="21"/>
      <c r="S317" s="21"/>
      <c r="T317" s="21"/>
      <c r="U317" s="28"/>
      <c r="V317" s="28"/>
      <c r="W317" s="28"/>
      <c r="X317" s="28"/>
      <c r="Y317" s="28"/>
      <c r="Z317" s="28"/>
      <c r="AA317" s="28"/>
      <c r="AB317" s="28"/>
    </row>
    <row r="318" spans="1:28" ht="15" x14ac:dyDescent="0.25">
      <c r="A318" s="32" t="s">
        <v>304</v>
      </c>
      <c r="B318" s="33">
        <v>146.37878499999999</v>
      </c>
      <c r="C318" s="33">
        <v>172.23035999999999</v>
      </c>
      <c r="D318" s="33">
        <v>202.53009899999998</v>
      </c>
      <c r="E318" s="33">
        <v>253.54463000000001</v>
      </c>
      <c r="F318" s="33">
        <v>290.88415500000002</v>
      </c>
      <c r="G318" s="33">
        <v>343.66799800000001</v>
      </c>
      <c r="H318" s="33">
        <v>354.64144199999998</v>
      </c>
      <c r="I318" s="33">
        <v>395.930477</v>
      </c>
      <c r="J318" s="21"/>
      <c r="K318" s="21"/>
      <c r="L318" s="21"/>
      <c r="M318" s="21"/>
      <c r="N318" s="21"/>
      <c r="O318" s="28"/>
      <c r="P318" s="28"/>
      <c r="Q318" s="21"/>
      <c r="R318" s="21"/>
      <c r="S318" s="21"/>
      <c r="T318" s="21"/>
      <c r="U318" s="28"/>
      <c r="V318" s="28"/>
      <c r="W318" s="28"/>
      <c r="X318" s="28"/>
      <c r="Y318" s="28"/>
      <c r="Z318" s="28"/>
      <c r="AA318" s="28"/>
      <c r="AB318" s="28"/>
    </row>
    <row r="319" spans="1:28" ht="15" x14ac:dyDescent="0.25">
      <c r="A319" s="32" t="s">
        <v>311</v>
      </c>
      <c r="B319" s="33">
        <v>164.55878099999998</v>
      </c>
      <c r="C319" s="33">
        <v>177.47534099999999</v>
      </c>
      <c r="D319" s="33">
        <v>181.54461499999999</v>
      </c>
      <c r="E319" s="33">
        <v>318.333933</v>
      </c>
      <c r="F319" s="33">
        <v>235.75967499999999</v>
      </c>
      <c r="G319" s="33">
        <v>359.13602700000001</v>
      </c>
      <c r="H319" s="33">
        <v>299.97040299999998</v>
      </c>
      <c r="I319" s="33">
        <v>384.59485999999998</v>
      </c>
      <c r="J319" s="21"/>
      <c r="K319" s="21"/>
      <c r="L319" s="21"/>
      <c r="M319" s="21"/>
      <c r="N319" s="21"/>
      <c r="O319" s="28"/>
      <c r="P319" s="28"/>
      <c r="Q319" s="21"/>
      <c r="R319" s="21"/>
      <c r="S319" s="21"/>
      <c r="T319" s="21"/>
      <c r="U319" s="28"/>
      <c r="V319" s="28"/>
      <c r="W319" s="28"/>
      <c r="X319" s="28"/>
      <c r="Y319" s="28"/>
      <c r="Z319" s="28"/>
      <c r="AA319" s="28"/>
      <c r="AB319" s="28"/>
    </row>
    <row r="320" spans="1:28" ht="15" x14ac:dyDescent="0.25">
      <c r="A320" s="32" t="s">
        <v>306</v>
      </c>
      <c r="B320" s="33">
        <v>135.69314199999999</v>
      </c>
      <c r="C320" s="33">
        <v>153.05993100000001</v>
      </c>
      <c r="D320" s="33">
        <v>167.95555400000001</v>
      </c>
      <c r="E320" s="33">
        <v>188.80106599999999</v>
      </c>
      <c r="F320" s="33">
        <v>210.49964199999999</v>
      </c>
      <c r="G320" s="33">
        <v>236.73001099999999</v>
      </c>
      <c r="H320" s="33">
        <v>281.29794600000002</v>
      </c>
      <c r="I320" s="33">
        <v>259.98099200000001</v>
      </c>
      <c r="J320" s="21"/>
      <c r="K320" s="21"/>
      <c r="L320" s="21"/>
      <c r="M320" s="21"/>
      <c r="N320" s="21"/>
      <c r="O320" s="28"/>
      <c r="P320" s="28"/>
      <c r="Q320" s="21"/>
      <c r="R320" s="21"/>
      <c r="S320" s="21"/>
      <c r="T320" s="21"/>
      <c r="U320" s="28"/>
      <c r="V320" s="28"/>
      <c r="W320" s="28"/>
      <c r="X320" s="28"/>
      <c r="Y320" s="28"/>
      <c r="Z320" s="28"/>
      <c r="AA320" s="28"/>
      <c r="AB320" s="28"/>
    </row>
    <row r="321" spans="1:28" ht="15" x14ac:dyDescent="0.25">
      <c r="A321" s="32" t="s">
        <v>309</v>
      </c>
      <c r="B321" s="33">
        <v>120.97042500000001</v>
      </c>
      <c r="C321" s="33">
        <v>128.541124</v>
      </c>
      <c r="D321" s="33">
        <v>144.55903099999998</v>
      </c>
      <c r="E321" s="33">
        <v>166.90982300000002</v>
      </c>
      <c r="F321" s="33">
        <v>177.71699900000002</v>
      </c>
      <c r="G321" s="33">
        <v>198.22053700000001</v>
      </c>
      <c r="H321" s="33">
        <v>221.713009</v>
      </c>
      <c r="I321" s="33">
        <v>216.11222700000002</v>
      </c>
      <c r="J321" s="21"/>
      <c r="K321" s="21"/>
      <c r="L321" s="21"/>
      <c r="M321" s="21"/>
      <c r="N321" s="21"/>
      <c r="O321" s="28"/>
      <c r="P321" s="28"/>
      <c r="Q321" s="21"/>
      <c r="R321" s="21"/>
      <c r="S321" s="21"/>
      <c r="T321" s="21"/>
      <c r="U321" s="28"/>
      <c r="V321" s="28"/>
      <c r="W321" s="28"/>
      <c r="X321" s="28"/>
      <c r="Y321" s="28"/>
      <c r="Z321" s="28"/>
      <c r="AA321" s="28"/>
      <c r="AB321" s="28"/>
    </row>
    <row r="322" spans="1:28" ht="15" x14ac:dyDescent="0.25">
      <c r="A322" s="32" t="s">
        <v>299</v>
      </c>
      <c r="B322" s="33">
        <v>138.09755900000002</v>
      </c>
      <c r="C322" s="33">
        <v>116.678742</v>
      </c>
      <c r="D322" s="33">
        <v>131.89406700000001</v>
      </c>
      <c r="E322" s="33">
        <v>120.273414</v>
      </c>
      <c r="F322" s="33">
        <v>144.59819200000001</v>
      </c>
      <c r="G322" s="33">
        <v>135.20252600000001</v>
      </c>
      <c r="H322" s="33">
        <v>172.268508</v>
      </c>
      <c r="I322" s="33">
        <v>190.512776</v>
      </c>
      <c r="J322" s="21"/>
      <c r="K322" s="21"/>
      <c r="L322" s="21"/>
      <c r="M322" s="21"/>
      <c r="N322" s="21"/>
      <c r="O322" s="28"/>
      <c r="P322" s="28"/>
      <c r="Q322" s="21"/>
      <c r="R322" s="21"/>
      <c r="S322" s="21"/>
      <c r="T322" s="21"/>
      <c r="U322" s="28"/>
      <c r="V322" s="28"/>
      <c r="W322" s="28"/>
      <c r="X322" s="28"/>
      <c r="Y322" s="28"/>
      <c r="Z322" s="28"/>
      <c r="AA322" s="28"/>
      <c r="AB322" s="28"/>
    </row>
    <row r="323" spans="1:28" ht="15" x14ac:dyDescent="0.25">
      <c r="A323" s="32" t="s">
        <v>312</v>
      </c>
      <c r="B323" s="33">
        <v>76.547207</v>
      </c>
      <c r="C323" s="33">
        <v>82.301794999999998</v>
      </c>
      <c r="D323" s="33">
        <v>95.545892000000009</v>
      </c>
      <c r="E323" s="33">
        <v>95.781354000000007</v>
      </c>
      <c r="F323" s="33">
        <v>115.215131</v>
      </c>
      <c r="G323" s="33">
        <v>130.40758199999999</v>
      </c>
      <c r="H323" s="33">
        <v>152.36283399999999</v>
      </c>
      <c r="I323" s="33">
        <v>145.696732</v>
      </c>
      <c r="J323" s="21"/>
      <c r="K323" s="21"/>
      <c r="L323" s="21"/>
      <c r="M323" s="21"/>
      <c r="N323" s="21"/>
      <c r="O323" s="28"/>
      <c r="P323" s="28"/>
      <c r="Q323" s="21"/>
      <c r="R323" s="21"/>
      <c r="S323" s="21"/>
      <c r="T323" s="21"/>
      <c r="U323" s="28"/>
      <c r="V323" s="28"/>
      <c r="W323" s="28"/>
      <c r="X323" s="28"/>
      <c r="Y323" s="28"/>
      <c r="Z323" s="28"/>
      <c r="AA323" s="28"/>
      <c r="AB323" s="28"/>
    </row>
    <row r="324" spans="1:28" ht="15" x14ac:dyDescent="0.25">
      <c r="A324" s="32" t="s">
        <v>313</v>
      </c>
      <c r="B324" s="33">
        <v>69.538149000000004</v>
      </c>
      <c r="C324" s="33">
        <v>78.185952999999998</v>
      </c>
      <c r="D324" s="33">
        <v>86.560820000000007</v>
      </c>
      <c r="E324" s="33">
        <v>97.497364000000005</v>
      </c>
      <c r="F324" s="33">
        <v>109.56656299999999</v>
      </c>
      <c r="G324" s="33">
        <v>123.10751399999999</v>
      </c>
      <c r="H324" s="33">
        <v>122.323784</v>
      </c>
      <c r="I324" s="33">
        <v>131.86295100000001</v>
      </c>
      <c r="J324" s="21"/>
      <c r="K324" s="21"/>
      <c r="L324" s="21"/>
      <c r="M324" s="21"/>
      <c r="N324" s="21"/>
      <c r="O324" s="28"/>
      <c r="P324" s="28"/>
      <c r="Q324" s="21"/>
      <c r="R324" s="21"/>
      <c r="S324" s="21"/>
      <c r="T324" s="21"/>
      <c r="U324" s="28"/>
      <c r="V324" s="28"/>
      <c r="W324" s="28"/>
      <c r="X324" s="28"/>
      <c r="Y324" s="28"/>
      <c r="Z324" s="28"/>
      <c r="AA324" s="28"/>
      <c r="AB324" s="28"/>
    </row>
    <row r="325" spans="1:28" ht="15" x14ac:dyDescent="0.25">
      <c r="A325" s="32" t="s">
        <v>305</v>
      </c>
      <c r="B325" s="33">
        <v>65.125809000000004</v>
      </c>
      <c r="C325" s="33">
        <v>71.265197999999998</v>
      </c>
      <c r="D325" s="33">
        <v>74.977304999999987</v>
      </c>
      <c r="E325" s="33">
        <v>87.939352999999997</v>
      </c>
      <c r="F325" s="33">
        <v>103.07173399999999</v>
      </c>
      <c r="G325" s="33">
        <v>114.33925000000001</v>
      </c>
      <c r="H325" s="33">
        <v>116.820429</v>
      </c>
      <c r="I325" s="33">
        <v>120.197919</v>
      </c>
      <c r="J325" s="21"/>
      <c r="K325" s="21"/>
      <c r="L325" s="21"/>
      <c r="M325" s="21"/>
      <c r="N325" s="21"/>
      <c r="O325" s="28"/>
      <c r="P325" s="28"/>
      <c r="Q325" s="21"/>
      <c r="R325" s="21"/>
      <c r="S325" s="21"/>
      <c r="T325" s="21"/>
      <c r="U325" s="28"/>
      <c r="V325" s="28"/>
      <c r="W325" s="28"/>
      <c r="X325" s="28"/>
      <c r="Y325" s="28"/>
      <c r="Z325" s="28"/>
      <c r="AA325" s="28"/>
      <c r="AB325" s="28"/>
    </row>
    <row r="326" spans="1:28" ht="15" x14ac:dyDescent="0.25">
      <c r="A326" s="32" t="s">
        <v>322</v>
      </c>
      <c r="B326" s="33">
        <v>52.481970999999994</v>
      </c>
      <c r="C326" s="33">
        <v>59.692872000000001</v>
      </c>
      <c r="D326" s="33">
        <v>62.797372000000003</v>
      </c>
      <c r="E326" s="33">
        <v>81.909808999999996</v>
      </c>
      <c r="F326" s="33">
        <v>87.517913000000007</v>
      </c>
      <c r="G326" s="33">
        <v>99.561695</v>
      </c>
      <c r="H326" s="33">
        <v>104.78178800000001</v>
      </c>
      <c r="I326" s="33">
        <v>119.422426</v>
      </c>
      <c r="J326" s="21"/>
      <c r="K326" s="21"/>
      <c r="L326" s="21"/>
      <c r="M326" s="21"/>
      <c r="N326" s="21"/>
      <c r="O326" s="28"/>
      <c r="P326" s="28"/>
      <c r="Q326" s="21"/>
      <c r="R326" s="21"/>
      <c r="S326" s="21"/>
      <c r="T326" s="21"/>
      <c r="U326" s="28"/>
      <c r="V326" s="28"/>
      <c r="W326" s="28"/>
      <c r="X326" s="28"/>
      <c r="Y326" s="28"/>
      <c r="Z326" s="28"/>
      <c r="AA326" s="28"/>
      <c r="AB326" s="28"/>
    </row>
    <row r="327" spans="1:28" ht="15" x14ac:dyDescent="0.25">
      <c r="A327" s="32" t="s">
        <v>320</v>
      </c>
      <c r="B327" s="33">
        <v>53.184688000000001</v>
      </c>
      <c r="C327" s="33">
        <v>60.546281</v>
      </c>
      <c r="D327" s="33">
        <v>66.315511999999998</v>
      </c>
      <c r="E327" s="33">
        <v>73.705168999999998</v>
      </c>
      <c r="F327" s="33">
        <v>94.899847999999992</v>
      </c>
      <c r="G327" s="33">
        <v>108.029883</v>
      </c>
      <c r="H327" s="33">
        <v>138.01591399999998</v>
      </c>
      <c r="I327" s="33">
        <v>117.99086</v>
      </c>
      <c r="J327" s="21"/>
      <c r="K327" s="21"/>
      <c r="L327" s="21"/>
      <c r="M327" s="21"/>
      <c r="N327" s="21"/>
      <c r="O327" s="28"/>
      <c r="P327" s="28"/>
      <c r="Q327" s="21"/>
      <c r="R327" s="21"/>
      <c r="S327" s="21"/>
      <c r="T327" s="21"/>
      <c r="U327" s="28"/>
      <c r="V327" s="28"/>
      <c r="W327" s="28"/>
      <c r="X327" s="28"/>
      <c r="Y327" s="28"/>
      <c r="Z327" s="28"/>
      <c r="AA327" s="28"/>
      <c r="AB327" s="28"/>
    </row>
    <row r="328" spans="1:28" ht="15" x14ac:dyDescent="0.25">
      <c r="A328" s="32" t="s">
        <v>314</v>
      </c>
      <c r="B328" s="33">
        <v>67.295169000000001</v>
      </c>
      <c r="C328" s="33">
        <v>82.858108999999999</v>
      </c>
      <c r="D328" s="33">
        <v>81.12097</v>
      </c>
      <c r="E328" s="33">
        <v>87.560385999999994</v>
      </c>
      <c r="F328" s="33">
        <v>95.974378999999999</v>
      </c>
      <c r="G328" s="33">
        <v>104.41916999999999</v>
      </c>
      <c r="H328" s="33">
        <v>112.10175599999999</v>
      </c>
      <c r="I328" s="33">
        <v>112.35529200000001</v>
      </c>
      <c r="J328" s="21"/>
      <c r="K328" s="21"/>
      <c r="L328" s="21"/>
      <c r="M328" s="21"/>
      <c r="N328" s="21"/>
      <c r="O328" s="28"/>
      <c r="P328" s="28"/>
      <c r="Q328" s="21"/>
      <c r="R328" s="21"/>
      <c r="S328" s="21"/>
      <c r="T328" s="21"/>
      <c r="U328" s="28"/>
      <c r="V328" s="28"/>
      <c r="W328" s="28"/>
      <c r="X328" s="28"/>
      <c r="Y328" s="28"/>
      <c r="Z328" s="28"/>
      <c r="AA328" s="28"/>
      <c r="AB328" s="28"/>
    </row>
    <row r="329" spans="1:28" ht="15" x14ac:dyDescent="0.25">
      <c r="A329" s="32" t="s">
        <v>310</v>
      </c>
      <c r="B329" s="33">
        <v>59.860235000000003</v>
      </c>
      <c r="C329" s="33">
        <v>72.412520999999998</v>
      </c>
      <c r="D329" s="33">
        <v>76.241722999999993</v>
      </c>
      <c r="E329" s="33">
        <v>82.538832999999997</v>
      </c>
      <c r="F329" s="33">
        <v>94.201075000000003</v>
      </c>
      <c r="G329" s="33">
        <v>107.474181</v>
      </c>
      <c r="H329" s="33">
        <v>113.57528500000001</v>
      </c>
      <c r="I329" s="33">
        <v>107.56128100000001</v>
      </c>
      <c r="J329" s="21"/>
      <c r="K329" s="21"/>
      <c r="L329" s="21"/>
      <c r="M329" s="21"/>
      <c r="N329" s="21"/>
      <c r="O329" s="28"/>
      <c r="P329" s="28"/>
      <c r="Q329" s="21"/>
      <c r="R329" s="21"/>
      <c r="S329" s="21"/>
      <c r="T329" s="21"/>
      <c r="U329" s="28"/>
      <c r="V329" s="28"/>
      <c r="W329" s="28"/>
      <c r="X329" s="28"/>
      <c r="Y329" s="28"/>
      <c r="Z329" s="28"/>
      <c r="AA329" s="28"/>
      <c r="AB329" s="28"/>
    </row>
    <row r="330" spans="1:28" ht="15" x14ac:dyDescent="0.25">
      <c r="A330" s="32" t="s">
        <v>302</v>
      </c>
      <c r="B330" s="33">
        <v>47.913856000000003</v>
      </c>
      <c r="C330" s="33">
        <v>53.989364999999999</v>
      </c>
      <c r="D330" s="33">
        <v>57.671382999999999</v>
      </c>
      <c r="E330" s="33">
        <v>70.506477000000004</v>
      </c>
      <c r="F330" s="33">
        <v>80.951340000000002</v>
      </c>
      <c r="G330" s="33">
        <v>86.425995</v>
      </c>
      <c r="H330" s="33">
        <v>102.77030999999999</v>
      </c>
      <c r="I330" s="33">
        <v>94.730623999999992</v>
      </c>
      <c r="J330" s="21"/>
      <c r="K330" s="21"/>
      <c r="L330" s="21"/>
      <c r="M330" s="21"/>
      <c r="N330" s="21"/>
      <c r="O330" s="28"/>
      <c r="P330" s="28"/>
      <c r="Q330" s="21"/>
      <c r="R330" s="21"/>
      <c r="S330" s="21"/>
      <c r="T330" s="21"/>
      <c r="U330" s="28"/>
      <c r="V330" s="28"/>
      <c r="W330" s="28"/>
      <c r="X330" s="28"/>
      <c r="Y330" s="28"/>
      <c r="Z330" s="28"/>
      <c r="AA330" s="28"/>
      <c r="AB330" s="28"/>
    </row>
    <row r="331" spans="1:28" ht="15" x14ac:dyDescent="0.25">
      <c r="A331" s="32" t="s">
        <v>319</v>
      </c>
      <c r="B331" s="33">
        <v>48.022548</v>
      </c>
      <c r="C331" s="33">
        <v>57.357875999999997</v>
      </c>
      <c r="D331" s="33">
        <v>62.883279000000002</v>
      </c>
      <c r="E331" s="33">
        <v>67.989980000000003</v>
      </c>
      <c r="F331" s="33">
        <v>75.823506999999992</v>
      </c>
      <c r="G331" s="33">
        <v>85.396183000000008</v>
      </c>
      <c r="H331" s="33">
        <v>93.626600999999994</v>
      </c>
      <c r="I331" s="33">
        <v>89.024039999999999</v>
      </c>
      <c r="J331" s="21"/>
      <c r="K331" s="21"/>
      <c r="L331" s="21"/>
      <c r="M331" s="21"/>
      <c r="N331" s="21"/>
      <c r="O331" s="28"/>
      <c r="P331" s="28"/>
      <c r="Q331" s="21"/>
      <c r="R331" s="21"/>
      <c r="S331" s="21"/>
      <c r="T331" s="21"/>
      <c r="U331" s="28"/>
      <c r="V331" s="28"/>
      <c r="W331" s="28"/>
      <c r="X331" s="28"/>
      <c r="Y331" s="28"/>
      <c r="Z331" s="28"/>
      <c r="AA331" s="28"/>
      <c r="AB331" s="28"/>
    </row>
    <row r="332" spans="1:28" ht="15" x14ac:dyDescent="0.25">
      <c r="A332" s="32" t="s">
        <v>316</v>
      </c>
      <c r="B332" s="33">
        <v>44.401472999999996</v>
      </c>
      <c r="C332" s="33">
        <v>48.128985</v>
      </c>
      <c r="D332" s="33">
        <v>51.553646000000001</v>
      </c>
      <c r="E332" s="33">
        <v>58.658157000000003</v>
      </c>
      <c r="F332" s="33">
        <v>66.184334000000007</v>
      </c>
      <c r="G332" s="33">
        <v>74.748750000000001</v>
      </c>
      <c r="H332" s="33">
        <v>78.479698999999997</v>
      </c>
      <c r="I332" s="33">
        <v>80.166108999999992</v>
      </c>
      <c r="J332" s="21"/>
      <c r="K332" s="21"/>
      <c r="L332" s="21"/>
      <c r="M332" s="21"/>
      <c r="N332" s="21"/>
      <c r="O332" s="28"/>
      <c r="P332" s="28"/>
      <c r="Q332" s="21"/>
      <c r="R332" s="21"/>
      <c r="S332" s="21"/>
      <c r="T332" s="21"/>
      <c r="U332" s="28"/>
      <c r="V332" s="28"/>
      <c r="W332" s="28"/>
      <c r="X332" s="28"/>
      <c r="Y332" s="28"/>
      <c r="Z332" s="28"/>
      <c r="AA332" s="28"/>
      <c r="AB332" s="28"/>
    </row>
    <row r="333" spans="1:28" ht="15" x14ac:dyDescent="0.25">
      <c r="A333" s="32" t="s">
        <v>317</v>
      </c>
      <c r="B333" s="33">
        <v>44.777808999999998</v>
      </c>
      <c r="C333" s="33">
        <v>49.764851</v>
      </c>
      <c r="D333" s="33">
        <v>55.24559</v>
      </c>
      <c r="E333" s="33">
        <v>60.17013</v>
      </c>
      <c r="F333" s="33">
        <v>64.851315</v>
      </c>
      <c r="G333" s="33">
        <v>73.066903000000011</v>
      </c>
      <c r="H333" s="33">
        <v>83.122323999999992</v>
      </c>
      <c r="I333" s="33">
        <v>79.663331999999997</v>
      </c>
      <c r="J333" s="21"/>
      <c r="K333" s="21"/>
      <c r="L333" s="21"/>
      <c r="M333" s="21"/>
      <c r="N333" s="21"/>
      <c r="O333" s="28"/>
      <c r="P333" s="28"/>
      <c r="Q333" s="21"/>
      <c r="R333" s="21"/>
      <c r="S333" s="21"/>
      <c r="T333" s="21"/>
      <c r="U333" s="28"/>
      <c r="V333" s="28"/>
      <c r="W333" s="28"/>
      <c r="X333" s="28"/>
      <c r="Y333" s="28"/>
      <c r="Z333" s="28"/>
      <c r="AA333" s="28"/>
      <c r="AB333" s="28"/>
    </row>
    <row r="334" spans="1:28" ht="15" x14ac:dyDescent="0.25">
      <c r="A334" s="34" t="s">
        <v>321</v>
      </c>
      <c r="B334" s="33">
        <v>36.549557999999998</v>
      </c>
      <c r="C334" s="33">
        <v>40.305326999999998</v>
      </c>
      <c r="D334" s="33">
        <v>45.004995000000001</v>
      </c>
      <c r="E334" s="33">
        <v>49.720771999999997</v>
      </c>
      <c r="F334" s="33">
        <v>58.828941</v>
      </c>
      <c r="G334" s="33">
        <v>68.126854000000009</v>
      </c>
      <c r="H334" s="33">
        <v>79.766075000000001</v>
      </c>
      <c r="I334" s="33">
        <v>75.605452999999997</v>
      </c>
      <c r="J334" s="21"/>
      <c r="K334" s="21"/>
      <c r="L334" s="21"/>
      <c r="M334" s="21"/>
      <c r="N334" s="21"/>
      <c r="O334" s="28"/>
      <c r="P334" s="28"/>
      <c r="Q334" s="21"/>
      <c r="R334" s="21"/>
      <c r="S334" s="21"/>
      <c r="T334" s="21"/>
      <c r="U334" s="28"/>
      <c r="V334" s="28"/>
      <c r="W334" s="28"/>
      <c r="X334" s="28"/>
      <c r="Y334" s="28"/>
      <c r="Z334" s="28"/>
      <c r="AA334" s="28"/>
      <c r="AB334" s="28"/>
    </row>
    <row r="335" spans="1:28" ht="15" x14ac:dyDescent="0.25">
      <c r="A335" s="32" t="s">
        <v>301</v>
      </c>
      <c r="B335" s="33">
        <v>43.918247000000001</v>
      </c>
      <c r="C335" s="33">
        <v>46.136408000000003</v>
      </c>
      <c r="D335" s="33">
        <v>52.911814</v>
      </c>
      <c r="E335" s="33">
        <v>60.327796999999997</v>
      </c>
      <c r="F335" s="33">
        <v>66.775680999999992</v>
      </c>
      <c r="G335" s="33">
        <v>80.739709000000005</v>
      </c>
      <c r="H335" s="33">
        <v>87.850589000000014</v>
      </c>
      <c r="I335" s="33">
        <v>70.633232000000007</v>
      </c>
      <c r="J335" s="21"/>
      <c r="K335" s="21"/>
      <c r="L335" s="21"/>
      <c r="M335" s="21"/>
      <c r="N335" s="21"/>
      <c r="O335" s="28"/>
      <c r="P335" s="28"/>
      <c r="Q335" s="21"/>
      <c r="R335" s="21"/>
      <c r="S335" s="21"/>
      <c r="T335" s="21"/>
      <c r="U335" s="28"/>
      <c r="V335" s="28"/>
      <c r="W335" s="28"/>
      <c r="X335" s="28"/>
      <c r="Y335" s="28"/>
      <c r="Z335" s="28"/>
      <c r="AA335" s="28"/>
      <c r="AB335" s="28"/>
    </row>
    <row r="336" spans="1:28" ht="15" x14ac:dyDescent="0.25">
      <c r="A336" s="32" t="s">
        <v>300</v>
      </c>
      <c r="B336" s="33">
        <v>36.709015000000001</v>
      </c>
      <c r="C336" s="33">
        <v>40.214762999999998</v>
      </c>
      <c r="D336" s="33">
        <v>43.679265000000001</v>
      </c>
      <c r="E336" s="33">
        <v>48.600062000000001</v>
      </c>
      <c r="F336" s="33">
        <v>56.408127999999998</v>
      </c>
      <c r="G336" s="33">
        <v>63.628881999999997</v>
      </c>
      <c r="H336" s="33">
        <v>63.601281999999998</v>
      </c>
      <c r="I336" s="33">
        <v>68.77259699999999</v>
      </c>
      <c r="J336" s="21"/>
      <c r="K336" s="21"/>
      <c r="L336" s="21"/>
      <c r="M336" s="21"/>
      <c r="N336" s="21"/>
      <c r="O336" s="28"/>
      <c r="P336" s="28"/>
      <c r="Q336" s="21"/>
      <c r="R336" s="21"/>
      <c r="S336" s="21"/>
      <c r="T336" s="21"/>
      <c r="U336" s="28"/>
      <c r="V336" s="28"/>
      <c r="W336" s="28"/>
      <c r="X336" s="28"/>
      <c r="Y336" s="28"/>
      <c r="Z336" s="28"/>
      <c r="AA336" s="28"/>
      <c r="AB336" s="28"/>
    </row>
    <row r="337" spans="1:28" ht="15" x14ac:dyDescent="0.25">
      <c r="A337" s="32" t="s">
        <v>315</v>
      </c>
      <c r="B337" s="33">
        <v>31.528067</v>
      </c>
      <c r="C337" s="33">
        <v>34.228059000000002</v>
      </c>
      <c r="D337" s="33">
        <v>39.088226999999996</v>
      </c>
      <c r="E337" s="33">
        <v>47.218650000000004</v>
      </c>
      <c r="F337" s="33">
        <v>51.505413999999995</v>
      </c>
      <c r="G337" s="33">
        <v>58.203449999999997</v>
      </c>
      <c r="H337" s="33">
        <v>59.427902000000003</v>
      </c>
      <c r="I337" s="33">
        <v>60.366616999999998</v>
      </c>
      <c r="J337" s="21"/>
      <c r="K337" s="21"/>
      <c r="L337" s="21"/>
      <c r="M337" s="21"/>
      <c r="N337" s="21"/>
      <c r="O337" s="28"/>
      <c r="P337" s="28"/>
      <c r="Q337" s="21"/>
      <c r="R337" s="21"/>
      <c r="S337" s="21"/>
      <c r="T337" s="21"/>
      <c r="U337" s="28"/>
      <c r="V337" s="28"/>
      <c r="W337" s="28"/>
      <c r="X337" s="28"/>
      <c r="Y337" s="28"/>
      <c r="Z337" s="28"/>
      <c r="AA337" s="28"/>
      <c r="AB337" s="28"/>
    </row>
    <row r="338" spans="1:28" ht="15" x14ac:dyDescent="0.25">
      <c r="A338" s="32"/>
      <c r="B338" s="33"/>
      <c r="C338" s="33"/>
      <c r="D338" s="33"/>
      <c r="E338" s="33"/>
      <c r="F338" s="28"/>
      <c r="G338" s="28"/>
      <c r="H338" s="28"/>
      <c r="I338" s="28"/>
      <c r="J338" s="21"/>
      <c r="K338" s="21"/>
      <c r="L338" s="21"/>
      <c r="M338" s="21"/>
      <c r="N338" s="21"/>
      <c r="O338" s="28"/>
      <c r="P338" s="28"/>
      <c r="Q338" s="21"/>
      <c r="R338" s="21"/>
      <c r="S338" s="21"/>
      <c r="T338" s="21"/>
      <c r="U338" s="28"/>
      <c r="V338" s="28"/>
      <c r="W338" s="28"/>
      <c r="X338" s="28"/>
      <c r="Y338" s="28"/>
      <c r="Z338" s="28"/>
      <c r="AA338" s="28"/>
      <c r="AB338" s="28"/>
    </row>
    <row r="339" spans="1:28" ht="15" x14ac:dyDescent="0.25">
      <c r="A339" s="24" t="s">
        <v>323</v>
      </c>
      <c r="B339" s="25">
        <v>1828.5285389999997</v>
      </c>
      <c r="C339" s="25">
        <v>2066.093625</v>
      </c>
      <c r="D339" s="25">
        <v>2243.6014509999995</v>
      </c>
      <c r="E339" s="25">
        <v>2571.9047020000003</v>
      </c>
      <c r="F339" s="25">
        <v>2892.7947980000008</v>
      </c>
      <c r="G339" s="25">
        <v>3208.662155</v>
      </c>
      <c r="H339" s="25">
        <v>3511.8026139999993</v>
      </c>
      <c r="I339" s="25">
        <v>3635.3389120000002</v>
      </c>
      <c r="J339" s="21"/>
      <c r="K339" s="21"/>
      <c r="L339" s="21"/>
      <c r="M339" s="21"/>
      <c r="N339" s="21"/>
      <c r="O339" s="28"/>
      <c r="P339" s="28"/>
      <c r="Q339" s="21"/>
      <c r="R339" s="21"/>
      <c r="S339" s="21"/>
      <c r="T339" s="21"/>
      <c r="U339" s="28"/>
      <c r="V339" s="28"/>
      <c r="W339" s="28"/>
      <c r="X339" s="28"/>
      <c r="Y339" s="28"/>
      <c r="Z339" s="28"/>
      <c r="AA339" s="28"/>
      <c r="AB339" s="28"/>
    </row>
    <row r="340" spans="1:28" ht="15" x14ac:dyDescent="0.25">
      <c r="A340" s="32"/>
      <c r="B340" s="33"/>
      <c r="C340" s="33"/>
      <c r="D340" s="33"/>
      <c r="E340" s="33"/>
      <c r="F340" s="28"/>
      <c r="G340" s="28"/>
      <c r="H340" s="28"/>
      <c r="I340" s="28"/>
      <c r="J340" s="21"/>
      <c r="K340" s="21"/>
      <c r="L340" s="21"/>
      <c r="M340" s="21"/>
      <c r="N340" s="21"/>
      <c r="O340" s="28"/>
      <c r="P340" s="28"/>
      <c r="Q340" s="21"/>
      <c r="R340" s="21"/>
      <c r="S340" s="21"/>
      <c r="T340" s="21"/>
      <c r="U340" s="28"/>
      <c r="V340" s="28"/>
      <c r="W340" s="28"/>
      <c r="X340" s="28"/>
      <c r="Y340" s="28"/>
      <c r="Z340" s="28"/>
      <c r="AA340" s="28"/>
      <c r="AB340" s="28"/>
    </row>
    <row r="341" spans="1:28" ht="15" x14ac:dyDescent="0.25">
      <c r="A341" s="32" t="s">
        <v>323</v>
      </c>
      <c r="B341" s="33">
        <v>540.33121499999993</v>
      </c>
      <c r="C341" s="33">
        <v>625.19919200000004</v>
      </c>
      <c r="D341" s="33">
        <v>727.4065159999999</v>
      </c>
      <c r="E341" s="33">
        <v>842.76829299999997</v>
      </c>
      <c r="F341" s="33">
        <v>899.88942700000007</v>
      </c>
      <c r="G341" s="33">
        <v>983.84138100000007</v>
      </c>
      <c r="H341" s="33">
        <v>1016.125035</v>
      </c>
      <c r="I341" s="33">
        <v>1080.881345</v>
      </c>
      <c r="J341" s="21"/>
      <c r="K341" s="21"/>
      <c r="L341" s="21"/>
      <c r="M341" s="21"/>
      <c r="N341" s="21"/>
      <c r="O341" s="28"/>
      <c r="P341" s="28"/>
      <c r="Q341" s="21"/>
      <c r="R341" s="21"/>
      <c r="S341" s="21"/>
      <c r="T341" s="21"/>
      <c r="U341" s="28"/>
      <c r="V341" s="28"/>
      <c r="W341" s="28"/>
      <c r="X341" s="28"/>
      <c r="Y341" s="28"/>
      <c r="Z341" s="28"/>
      <c r="AA341" s="28"/>
      <c r="AB341" s="28"/>
    </row>
    <row r="342" spans="1:28" ht="15" x14ac:dyDescent="0.25">
      <c r="A342" s="32" t="s">
        <v>341</v>
      </c>
      <c r="B342" s="33">
        <v>197.97314900000001</v>
      </c>
      <c r="C342" s="33">
        <v>207.89325500000001</v>
      </c>
      <c r="D342" s="33">
        <v>237.06562700000001</v>
      </c>
      <c r="E342" s="33">
        <v>278.19823200000002</v>
      </c>
      <c r="F342" s="33">
        <v>326.17712499999999</v>
      </c>
      <c r="G342" s="33">
        <v>325.87736700000005</v>
      </c>
      <c r="H342" s="33">
        <v>342.35245899999995</v>
      </c>
      <c r="I342" s="33">
        <v>369.32174099999997</v>
      </c>
      <c r="J342" s="21"/>
      <c r="K342" s="21"/>
      <c r="L342" s="21"/>
      <c r="M342" s="21"/>
      <c r="N342" s="21"/>
      <c r="O342" s="28"/>
      <c r="P342" s="28"/>
      <c r="Q342" s="21"/>
      <c r="R342" s="21"/>
      <c r="S342" s="21"/>
      <c r="T342" s="21"/>
      <c r="U342" s="28"/>
      <c r="V342" s="28"/>
      <c r="W342" s="28"/>
      <c r="X342" s="28"/>
      <c r="Y342" s="28"/>
      <c r="Z342" s="28"/>
      <c r="AA342" s="28"/>
      <c r="AB342" s="28"/>
    </row>
    <row r="343" spans="1:28" ht="15" x14ac:dyDescent="0.25">
      <c r="A343" s="32" t="s">
        <v>334</v>
      </c>
      <c r="B343" s="33">
        <v>107.27579799999999</v>
      </c>
      <c r="C343" s="33">
        <v>118.842196</v>
      </c>
      <c r="D343" s="33">
        <v>124.524016</v>
      </c>
      <c r="E343" s="33">
        <v>148.495206</v>
      </c>
      <c r="F343" s="33">
        <v>169.440888</v>
      </c>
      <c r="G343" s="33">
        <v>204.85017800000003</v>
      </c>
      <c r="H343" s="33">
        <v>216.461107</v>
      </c>
      <c r="I343" s="33">
        <v>208.80793199999999</v>
      </c>
      <c r="J343" s="21"/>
      <c r="K343" s="21"/>
      <c r="L343" s="21"/>
      <c r="M343" s="21"/>
      <c r="N343" s="21"/>
      <c r="O343" s="28"/>
      <c r="P343" s="28"/>
      <c r="Q343" s="21"/>
      <c r="R343" s="21"/>
      <c r="S343" s="21"/>
      <c r="T343" s="21"/>
      <c r="U343" s="28"/>
      <c r="V343" s="28"/>
      <c r="W343" s="28"/>
      <c r="X343" s="28"/>
      <c r="Y343" s="28"/>
      <c r="Z343" s="28"/>
      <c r="AA343" s="28"/>
      <c r="AB343" s="28"/>
    </row>
    <row r="344" spans="1:28" ht="15" x14ac:dyDescent="0.25">
      <c r="A344" s="32" t="s">
        <v>336</v>
      </c>
      <c r="B344" s="33">
        <v>107.564682</v>
      </c>
      <c r="C344" s="33">
        <v>113.753035</v>
      </c>
      <c r="D344" s="33">
        <v>122.10191099999999</v>
      </c>
      <c r="E344" s="33">
        <v>134.07984099999999</v>
      </c>
      <c r="F344" s="33">
        <v>159.65352299999998</v>
      </c>
      <c r="G344" s="33">
        <v>183.31177299999999</v>
      </c>
      <c r="H344" s="33">
        <v>193.663366</v>
      </c>
      <c r="I344" s="33">
        <v>191.70880600000001</v>
      </c>
      <c r="J344" s="21"/>
      <c r="K344" s="21"/>
      <c r="L344" s="21"/>
      <c r="M344" s="21"/>
      <c r="N344" s="21"/>
      <c r="O344" s="28"/>
      <c r="P344" s="28"/>
      <c r="Q344" s="21"/>
      <c r="R344" s="21"/>
      <c r="S344" s="21"/>
      <c r="T344" s="21"/>
      <c r="U344" s="28"/>
      <c r="V344" s="28"/>
      <c r="W344" s="28"/>
      <c r="X344" s="28"/>
      <c r="Y344" s="28"/>
      <c r="Z344" s="28"/>
      <c r="AA344" s="28"/>
      <c r="AB344" s="28"/>
    </row>
    <row r="345" spans="1:28" ht="15" x14ac:dyDescent="0.25">
      <c r="A345" s="32" t="s">
        <v>328</v>
      </c>
      <c r="B345" s="33">
        <v>98.036738999999997</v>
      </c>
      <c r="C345" s="33">
        <v>112.044611</v>
      </c>
      <c r="D345" s="33">
        <v>111.334423</v>
      </c>
      <c r="E345" s="33">
        <v>127.208169</v>
      </c>
      <c r="F345" s="33">
        <v>143.78651600000001</v>
      </c>
      <c r="G345" s="33">
        <v>165.35354800000002</v>
      </c>
      <c r="H345" s="33">
        <v>174.14743299999998</v>
      </c>
      <c r="I345" s="33">
        <v>183.053279</v>
      </c>
      <c r="J345" s="21"/>
      <c r="K345" s="21"/>
      <c r="L345" s="21"/>
      <c r="M345" s="21"/>
      <c r="N345" s="21"/>
      <c r="O345" s="28"/>
      <c r="P345" s="28"/>
      <c r="Q345" s="21"/>
      <c r="R345" s="21"/>
      <c r="S345" s="21"/>
      <c r="T345" s="21"/>
      <c r="U345" s="28"/>
      <c r="V345" s="28"/>
      <c r="W345" s="28"/>
      <c r="X345" s="28"/>
      <c r="Y345" s="28"/>
      <c r="Z345" s="28"/>
      <c r="AA345" s="28"/>
      <c r="AB345" s="28"/>
    </row>
    <row r="346" spans="1:28" ht="15" x14ac:dyDescent="0.25">
      <c r="A346" s="32" t="s">
        <v>329</v>
      </c>
      <c r="B346" s="33">
        <v>65.542664000000002</v>
      </c>
      <c r="C346" s="33">
        <v>80.347463000000005</v>
      </c>
      <c r="D346" s="33">
        <v>77.818629000000001</v>
      </c>
      <c r="E346" s="33">
        <v>94.524179999999987</v>
      </c>
      <c r="F346" s="33">
        <v>111.23434</v>
      </c>
      <c r="G346" s="33">
        <v>133.51058699999999</v>
      </c>
      <c r="H346" s="33">
        <v>142.334801</v>
      </c>
      <c r="I346" s="33">
        <v>179.62940499999999</v>
      </c>
      <c r="J346" s="21"/>
      <c r="K346" s="21"/>
      <c r="L346" s="21"/>
      <c r="M346" s="21"/>
      <c r="N346" s="21"/>
      <c r="O346" s="28"/>
      <c r="P346" s="28"/>
      <c r="Q346" s="21"/>
      <c r="R346" s="21"/>
      <c r="S346" s="21"/>
      <c r="T346" s="21"/>
      <c r="U346" s="28"/>
      <c r="V346" s="28"/>
      <c r="W346" s="28"/>
      <c r="X346" s="28"/>
      <c r="Y346" s="28"/>
      <c r="Z346" s="28"/>
      <c r="AA346" s="28"/>
      <c r="AB346" s="28"/>
    </row>
    <row r="347" spans="1:28" ht="15" x14ac:dyDescent="0.25">
      <c r="A347" s="32" t="s">
        <v>327</v>
      </c>
      <c r="B347" s="33">
        <v>61.814425</v>
      </c>
      <c r="C347" s="33">
        <v>75.447430999999995</v>
      </c>
      <c r="D347" s="33">
        <v>77.086210000000008</v>
      </c>
      <c r="E347" s="33">
        <v>96.137067000000002</v>
      </c>
      <c r="F347" s="33">
        <v>115.74443099999999</v>
      </c>
      <c r="G347" s="33">
        <v>138.40015700000001</v>
      </c>
      <c r="H347" s="33">
        <v>146.49712700000001</v>
      </c>
      <c r="I347" s="33">
        <v>159.41438099999999</v>
      </c>
      <c r="J347" s="21"/>
      <c r="K347" s="21"/>
      <c r="L347" s="21"/>
      <c r="M347" s="21"/>
      <c r="N347" s="21"/>
      <c r="O347" s="28"/>
      <c r="P347" s="28"/>
      <c r="Q347" s="21"/>
      <c r="R347" s="21"/>
      <c r="S347" s="21"/>
      <c r="T347" s="21"/>
      <c r="U347" s="28"/>
      <c r="V347" s="28"/>
      <c r="W347" s="28"/>
      <c r="X347" s="28"/>
      <c r="Y347" s="28"/>
      <c r="Z347" s="28"/>
      <c r="AA347" s="28"/>
      <c r="AB347" s="28"/>
    </row>
    <row r="348" spans="1:28" ht="15" x14ac:dyDescent="0.25">
      <c r="A348" s="32" t="s">
        <v>330</v>
      </c>
      <c r="B348" s="33">
        <v>32.656160999999997</v>
      </c>
      <c r="C348" s="33">
        <v>38.226469999999999</v>
      </c>
      <c r="D348" s="33">
        <v>42.191489999999995</v>
      </c>
      <c r="E348" s="33">
        <v>46.966090999999999</v>
      </c>
      <c r="F348" s="33">
        <v>52.989546000000004</v>
      </c>
      <c r="G348" s="33">
        <v>57.568864999999995</v>
      </c>
      <c r="H348" s="33">
        <v>198.934483</v>
      </c>
      <c r="I348" s="33">
        <v>144.14981800000001</v>
      </c>
      <c r="J348" s="21"/>
      <c r="K348" s="21"/>
      <c r="L348" s="21"/>
      <c r="M348" s="21"/>
      <c r="N348" s="21"/>
      <c r="O348" s="28"/>
      <c r="P348" s="28"/>
      <c r="Q348" s="21"/>
      <c r="R348" s="21"/>
      <c r="S348" s="21"/>
      <c r="T348" s="21"/>
      <c r="U348" s="28"/>
      <c r="V348" s="28"/>
      <c r="W348" s="28"/>
      <c r="X348" s="28"/>
      <c r="Y348" s="28"/>
      <c r="Z348" s="28"/>
      <c r="AA348" s="28"/>
      <c r="AB348" s="28"/>
    </row>
    <row r="349" spans="1:28" ht="15" x14ac:dyDescent="0.25">
      <c r="A349" s="32" t="s">
        <v>331</v>
      </c>
      <c r="B349" s="33">
        <v>63.617027999999998</v>
      </c>
      <c r="C349" s="33">
        <v>73.471913000000001</v>
      </c>
      <c r="D349" s="33">
        <v>77.532852000000005</v>
      </c>
      <c r="E349" s="33">
        <v>81.343799000000004</v>
      </c>
      <c r="F349" s="33">
        <v>92.513233</v>
      </c>
      <c r="G349" s="33">
        <v>101.566551</v>
      </c>
      <c r="H349" s="33">
        <v>119.23702300000001</v>
      </c>
      <c r="I349" s="33">
        <v>123.45170299999999</v>
      </c>
      <c r="J349" s="21"/>
      <c r="K349" s="21"/>
      <c r="L349" s="21"/>
      <c r="M349" s="21"/>
      <c r="N349" s="21"/>
      <c r="O349" s="28"/>
      <c r="P349" s="28"/>
      <c r="Q349" s="21"/>
      <c r="R349" s="21"/>
      <c r="S349" s="21"/>
      <c r="T349" s="21"/>
      <c r="U349" s="28"/>
      <c r="V349" s="28"/>
      <c r="W349" s="28"/>
      <c r="X349" s="28"/>
      <c r="Y349" s="28"/>
      <c r="Z349" s="28"/>
      <c r="AA349" s="28"/>
      <c r="AB349" s="28"/>
    </row>
    <row r="350" spans="1:28" ht="15" x14ac:dyDescent="0.25">
      <c r="A350" s="32" t="s">
        <v>332</v>
      </c>
      <c r="B350" s="33">
        <v>73.637009000000006</v>
      </c>
      <c r="C350" s="33">
        <v>80.651454000000001</v>
      </c>
      <c r="D350" s="33">
        <v>76.421936000000002</v>
      </c>
      <c r="E350" s="33">
        <v>84.804047000000011</v>
      </c>
      <c r="F350" s="33">
        <v>95.063221999999996</v>
      </c>
      <c r="G350" s="33">
        <v>108.82886199999999</v>
      </c>
      <c r="H350" s="33">
        <v>105.342484</v>
      </c>
      <c r="I350" s="33">
        <v>117.197727</v>
      </c>
      <c r="J350" s="21"/>
      <c r="K350" s="21"/>
      <c r="L350" s="21"/>
      <c r="M350" s="21"/>
      <c r="N350" s="21"/>
      <c r="O350" s="28"/>
      <c r="P350" s="28"/>
      <c r="Q350" s="21"/>
      <c r="R350" s="21"/>
      <c r="S350" s="21"/>
      <c r="T350" s="21"/>
      <c r="U350" s="28"/>
      <c r="V350" s="28"/>
      <c r="W350" s="28"/>
      <c r="X350" s="28"/>
      <c r="Y350" s="28"/>
      <c r="Z350" s="28"/>
      <c r="AA350" s="28"/>
      <c r="AB350" s="28"/>
    </row>
    <row r="351" spans="1:28" ht="15" x14ac:dyDescent="0.25">
      <c r="A351" s="32" t="s">
        <v>324</v>
      </c>
      <c r="B351" s="33">
        <v>60.404055999999997</v>
      </c>
      <c r="C351" s="33">
        <v>66.459193999999997</v>
      </c>
      <c r="D351" s="33">
        <v>67.636797999999999</v>
      </c>
      <c r="E351" s="33">
        <v>76.842239000000006</v>
      </c>
      <c r="F351" s="33">
        <v>88.548863999999995</v>
      </c>
      <c r="G351" s="33">
        <v>103.620817</v>
      </c>
      <c r="H351" s="33">
        <v>120.79770699999999</v>
      </c>
      <c r="I351" s="33">
        <v>111.233222</v>
      </c>
      <c r="J351" s="21"/>
      <c r="K351" s="21"/>
      <c r="L351" s="21"/>
      <c r="M351" s="21"/>
      <c r="N351" s="21"/>
      <c r="O351" s="28"/>
      <c r="P351" s="28"/>
      <c r="Q351" s="21"/>
      <c r="R351" s="21"/>
      <c r="S351" s="21"/>
      <c r="T351" s="21"/>
      <c r="U351" s="28"/>
      <c r="V351" s="28"/>
      <c r="W351" s="28"/>
      <c r="X351" s="28"/>
      <c r="Y351" s="28"/>
      <c r="Z351" s="28"/>
      <c r="AA351" s="28"/>
      <c r="AB351" s="28"/>
    </row>
    <row r="352" spans="1:28" ht="15" x14ac:dyDescent="0.25">
      <c r="A352" s="32" t="s">
        <v>339</v>
      </c>
      <c r="B352" s="33">
        <v>69.099204999999998</v>
      </c>
      <c r="C352" s="33">
        <v>76.889067999999995</v>
      </c>
      <c r="D352" s="33">
        <v>81.969494000000012</v>
      </c>
      <c r="E352" s="33">
        <v>89.127399999999994</v>
      </c>
      <c r="F352" s="33">
        <v>102.60248799999999</v>
      </c>
      <c r="G352" s="33">
        <v>110.93667600000001</v>
      </c>
      <c r="H352" s="33">
        <v>109.430173</v>
      </c>
      <c r="I352" s="33">
        <v>109.646213</v>
      </c>
      <c r="J352" s="21"/>
      <c r="K352" s="21"/>
      <c r="L352" s="21"/>
      <c r="M352" s="21"/>
      <c r="N352" s="21"/>
      <c r="O352" s="28"/>
      <c r="P352" s="28"/>
      <c r="Q352" s="21"/>
      <c r="R352" s="21"/>
      <c r="S352" s="21"/>
      <c r="T352" s="21"/>
      <c r="U352" s="28"/>
      <c r="V352" s="28"/>
      <c r="W352" s="28"/>
      <c r="X352" s="28"/>
      <c r="Y352" s="28"/>
      <c r="Z352" s="28"/>
      <c r="AA352" s="28"/>
      <c r="AB352" s="28"/>
    </row>
    <row r="353" spans="1:28" ht="15" x14ac:dyDescent="0.25">
      <c r="A353" s="32" t="s">
        <v>338</v>
      </c>
      <c r="B353" s="33">
        <v>56.19332</v>
      </c>
      <c r="C353" s="33">
        <v>67.954496000000006</v>
      </c>
      <c r="D353" s="33">
        <v>69.823076999999998</v>
      </c>
      <c r="E353" s="33">
        <v>73.112203999999991</v>
      </c>
      <c r="F353" s="33">
        <v>85.608517000000006</v>
      </c>
      <c r="G353" s="33">
        <v>94.149498000000008</v>
      </c>
      <c r="H353" s="33">
        <v>98.589388</v>
      </c>
      <c r="I353" s="33">
        <v>101.16110499999999</v>
      </c>
      <c r="J353" s="21"/>
      <c r="K353" s="21"/>
      <c r="L353" s="21"/>
      <c r="M353" s="21"/>
      <c r="N353" s="21"/>
      <c r="O353" s="28"/>
      <c r="P353" s="28"/>
      <c r="Q353" s="21"/>
      <c r="R353" s="21"/>
      <c r="S353" s="21"/>
      <c r="T353" s="21"/>
      <c r="U353" s="28"/>
      <c r="V353" s="28"/>
      <c r="W353" s="28"/>
      <c r="X353" s="28"/>
      <c r="Y353" s="28"/>
      <c r="Z353" s="28"/>
      <c r="AA353" s="28"/>
      <c r="AB353" s="28"/>
    </row>
    <row r="354" spans="1:28" ht="15" x14ac:dyDescent="0.25">
      <c r="A354" s="32" t="s">
        <v>335</v>
      </c>
      <c r="B354" s="33">
        <v>51.649107000000001</v>
      </c>
      <c r="C354" s="33">
        <v>61.246286999999995</v>
      </c>
      <c r="D354" s="33">
        <v>65.304516000000007</v>
      </c>
      <c r="E354" s="33">
        <v>74.32115300000001</v>
      </c>
      <c r="F354" s="33">
        <v>84.518482999999989</v>
      </c>
      <c r="G354" s="33">
        <v>90.787842999999995</v>
      </c>
      <c r="H354" s="33">
        <v>93.654067999999995</v>
      </c>
      <c r="I354" s="33">
        <v>98.007987999999997</v>
      </c>
      <c r="J354" s="21"/>
      <c r="K354" s="21"/>
      <c r="L354" s="21"/>
      <c r="M354" s="21"/>
      <c r="N354" s="21"/>
      <c r="O354" s="28"/>
      <c r="P354" s="28"/>
      <c r="Q354" s="21"/>
      <c r="R354" s="21"/>
      <c r="S354" s="21"/>
      <c r="T354" s="21"/>
      <c r="U354" s="28"/>
      <c r="V354" s="28"/>
      <c r="W354" s="28"/>
      <c r="X354" s="28"/>
      <c r="Y354" s="28"/>
      <c r="Z354" s="28"/>
      <c r="AA354" s="28"/>
      <c r="AB354" s="28"/>
    </row>
    <row r="355" spans="1:28" ht="15" x14ac:dyDescent="0.25">
      <c r="A355" s="32" t="s">
        <v>333</v>
      </c>
      <c r="B355" s="33">
        <v>49.243900000000004</v>
      </c>
      <c r="C355" s="33">
        <v>50.405031999999999</v>
      </c>
      <c r="D355" s="33">
        <v>53.321538000000004</v>
      </c>
      <c r="E355" s="33">
        <v>58.932518999999999</v>
      </c>
      <c r="F355" s="33">
        <v>69.147639999999996</v>
      </c>
      <c r="G355" s="33">
        <v>75.935052999999996</v>
      </c>
      <c r="H355" s="33">
        <v>82.82092999999999</v>
      </c>
      <c r="I355" s="33">
        <v>97.192339000000004</v>
      </c>
      <c r="J355" s="21"/>
      <c r="K355" s="21"/>
      <c r="L355" s="21"/>
      <c r="M355" s="21"/>
      <c r="N355" s="21"/>
      <c r="O355" s="28"/>
      <c r="P355" s="28"/>
      <c r="Q355" s="21"/>
      <c r="R355" s="21"/>
      <c r="S355" s="21"/>
      <c r="T355" s="21"/>
      <c r="U355" s="28"/>
      <c r="V355" s="28"/>
      <c r="W355" s="28"/>
      <c r="X355" s="28"/>
      <c r="Y355" s="28"/>
      <c r="Z355" s="28"/>
      <c r="AA355" s="28"/>
      <c r="AB355" s="28"/>
    </row>
    <row r="356" spans="1:28" ht="15" x14ac:dyDescent="0.25">
      <c r="A356" s="32" t="s">
        <v>325</v>
      </c>
      <c r="B356" s="33">
        <v>52.024982000000001</v>
      </c>
      <c r="C356" s="33">
        <v>58.590398</v>
      </c>
      <c r="D356" s="33">
        <v>64.115244000000004</v>
      </c>
      <c r="E356" s="33">
        <v>71.044758999999999</v>
      </c>
      <c r="F356" s="33">
        <v>78.461663000000001</v>
      </c>
      <c r="G356" s="33">
        <v>85.832910999999996</v>
      </c>
      <c r="H356" s="33">
        <v>90.851146999999997</v>
      </c>
      <c r="I356" s="33">
        <v>94.210486000000003</v>
      </c>
      <c r="J356" s="21"/>
      <c r="K356" s="21"/>
      <c r="L356" s="21"/>
      <c r="M356" s="21"/>
      <c r="N356" s="21"/>
      <c r="O356" s="28"/>
      <c r="P356" s="28"/>
      <c r="Q356" s="21"/>
      <c r="R356" s="21"/>
      <c r="S356" s="21"/>
      <c r="T356" s="21"/>
      <c r="U356" s="28"/>
      <c r="V356" s="28"/>
      <c r="W356" s="28"/>
      <c r="X356" s="28"/>
      <c r="Y356" s="28"/>
      <c r="Z356" s="28"/>
      <c r="AA356" s="28"/>
      <c r="AB356" s="28"/>
    </row>
    <row r="357" spans="1:28" ht="15" x14ac:dyDescent="0.25">
      <c r="A357" s="32" t="s">
        <v>337</v>
      </c>
      <c r="B357" s="33">
        <v>42.497451999999996</v>
      </c>
      <c r="C357" s="33">
        <v>46.614194000000005</v>
      </c>
      <c r="D357" s="33">
        <v>47.789966999999997</v>
      </c>
      <c r="E357" s="33">
        <v>55.941718000000002</v>
      </c>
      <c r="F357" s="33">
        <v>62.399932999999997</v>
      </c>
      <c r="G357" s="33">
        <v>75.623508999999999</v>
      </c>
      <c r="H357" s="33">
        <v>81.533615000000012</v>
      </c>
      <c r="I357" s="33">
        <v>91.837258000000006</v>
      </c>
      <c r="J357" s="21"/>
      <c r="K357" s="21"/>
      <c r="L357" s="21"/>
      <c r="M357" s="21"/>
      <c r="N357" s="21"/>
      <c r="O357" s="28"/>
      <c r="P357" s="28"/>
      <c r="Q357" s="21"/>
      <c r="R357" s="21"/>
      <c r="S357" s="21"/>
      <c r="T357" s="21"/>
      <c r="U357" s="28"/>
      <c r="V357" s="28"/>
      <c r="W357" s="28"/>
      <c r="X357" s="28"/>
      <c r="Y357" s="28"/>
      <c r="Z357" s="28"/>
      <c r="AA357" s="28"/>
      <c r="AB357" s="28"/>
    </row>
    <row r="358" spans="1:28" ht="15" x14ac:dyDescent="0.25">
      <c r="A358" s="32" t="s">
        <v>340</v>
      </c>
      <c r="B358" s="33">
        <v>53.354618000000002</v>
      </c>
      <c r="C358" s="33">
        <v>59.237008000000003</v>
      </c>
      <c r="D358" s="33">
        <v>64.864529000000005</v>
      </c>
      <c r="E358" s="33">
        <v>74.611346999999995</v>
      </c>
      <c r="F358" s="33">
        <v>83.463614000000007</v>
      </c>
      <c r="G358" s="33">
        <v>89.314093</v>
      </c>
      <c r="H358" s="33">
        <v>96.626254000000003</v>
      </c>
      <c r="I358" s="33">
        <v>89.845619999999997</v>
      </c>
      <c r="J358" s="21"/>
      <c r="K358" s="21"/>
      <c r="L358" s="21"/>
      <c r="M358" s="21"/>
      <c r="N358" s="21"/>
      <c r="O358" s="28"/>
      <c r="P358" s="28"/>
      <c r="Q358" s="21"/>
      <c r="R358" s="21"/>
      <c r="S358" s="21"/>
      <c r="T358" s="21"/>
      <c r="U358" s="28"/>
      <c r="V358" s="28"/>
      <c r="W358" s="28"/>
      <c r="X358" s="28"/>
      <c r="Y358" s="28"/>
      <c r="Z358" s="28"/>
      <c r="AA358" s="28"/>
      <c r="AB358" s="28"/>
    </row>
    <row r="359" spans="1:28" ht="15" x14ac:dyDescent="0.25">
      <c r="A359" s="32" t="s">
        <v>326</v>
      </c>
      <c r="B359" s="33">
        <v>45.613029000000004</v>
      </c>
      <c r="C359" s="33">
        <v>52.820928000000002</v>
      </c>
      <c r="D359" s="33">
        <v>55.292678000000002</v>
      </c>
      <c r="E359" s="33">
        <v>63.446438000000001</v>
      </c>
      <c r="F359" s="33">
        <v>71.551344999999998</v>
      </c>
      <c r="G359" s="33">
        <v>79.352485999999999</v>
      </c>
      <c r="H359" s="33">
        <v>82.404013999999989</v>
      </c>
      <c r="I359" s="33">
        <v>84.588543999999999</v>
      </c>
      <c r="J359" s="21"/>
      <c r="K359" s="21"/>
      <c r="L359" s="21"/>
      <c r="M359" s="21"/>
      <c r="N359" s="21"/>
      <c r="O359" s="28"/>
      <c r="P359" s="28"/>
      <c r="Q359" s="21"/>
      <c r="R359" s="21"/>
      <c r="S359" s="21"/>
      <c r="T359" s="21"/>
      <c r="U359" s="28"/>
      <c r="V359" s="28"/>
      <c r="W359" s="28"/>
      <c r="X359" s="28"/>
      <c r="Y359" s="28"/>
      <c r="Z359" s="28"/>
      <c r="AA359" s="28"/>
      <c r="AB359" s="28"/>
    </row>
    <row r="360" spans="1:28" ht="15" x14ac:dyDescent="0.25">
      <c r="A360" s="32"/>
      <c r="B360" s="33"/>
      <c r="C360" s="33"/>
      <c r="D360" s="33"/>
      <c r="E360" s="33"/>
      <c r="F360" s="28"/>
      <c r="G360" s="28"/>
      <c r="H360" s="28"/>
      <c r="I360" s="28"/>
      <c r="J360" s="21"/>
      <c r="K360" s="21"/>
      <c r="L360" s="21"/>
      <c r="M360" s="21"/>
      <c r="N360" s="21"/>
      <c r="O360" s="28"/>
      <c r="P360" s="28"/>
      <c r="Q360" s="21"/>
      <c r="R360" s="21"/>
      <c r="S360" s="21"/>
      <c r="T360" s="21"/>
      <c r="U360" s="28"/>
      <c r="V360" s="28"/>
      <c r="W360" s="28"/>
      <c r="X360" s="28"/>
      <c r="Y360" s="28"/>
      <c r="Z360" s="28"/>
      <c r="AA360" s="28"/>
      <c r="AB360" s="28"/>
    </row>
    <row r="361" spans="1:28" ht="15" x14ac:dyDescent="0.25">
      <c r="A361" s="24" t="s">
        <v>342</v>
      </c>
      <c r="B361" s="25">
        <v>2389.5354020000004</v>
      </c>
      <c r="C361" s="25">
        <v>2770.2798889999999</v>
      </c>
      <c r="D361" s="25">
        <v>2917.3638089999999</v>
      </c>
      <c r="E361" s="25">
        <v>3282.9697930000007</v>
      </c>
      <c r="F361" s="25">
        <v>3818.35007</v>
      </c>
      <c r="G361" s="25">
        <v>4272.5829439999989</v>
      </c>
      <c r="H361" s="25">
        <v>4677.3718900000003</v>
      </c>
      <c r="I361" s="25">
        <v>4780.4061669999992</v>
      </c>
      <c r="J361" s="21"/>
      <c r="K361" s="21"/>
      <c r="L361" s="21"/>
      <c r="M361" s="21"/>
      <c r="N361" s="21"/>
      <c r="O361" s="28"/>
      <c r="P361" s="28"/>
      <c r="Q361" s="21"/>
      <c r="R361" s="21"/>
      <c r="S361" s="21"/>
      <c r="T361" s="21"/>
      <c r="U361" s="28"/>
      <c r="V361" s="28"/>
      <c r="W361" s="28"/>
      <c r="X361" s="28"/>
      <c r="Y361" s="28"/>
      <c r="Z361" s="28"/>
      <c r="AA361" s="28"/>
      <c r="AB361" s="28"/>
    </row>
    <row r="362" spans="1:28" ht="15" x14ac:dyDescent="0.25">
      <c r="A362" s="32"/>
      <c r="B362" s="33"/>
      <c r="C362" s="33"/>
      <c r="D362" s="33"/>
      <c r="E362" s="33"/>
      <c r="F362" s="28"/>
      <c r="G362" s="28"/>
      <c r="H362" s="28"/>
      <c r="I362" s="28"/>
      <c r="J362" s="21"/>
      <c r="K362" s="21"/>
      <c r="L362" s="21"/>
      <c r="M362" s="21"/>
      <c r="N362" s="21"/>
      <c r="O362" s="28"/>
      <c r="P362" s="28"/>
      <c r="Q362" s="21"/>
      <c r="R362" s="21"/>
      <c r="S362" s="21"/>
      <c r="T362" s="21"/>
      <c r="U362" s="28"/>
      <c r="V362" s="28"/>
      <c r="W362" s="28"/>
      <c r="X362" s="28"/>
      <c r="Y362" s="28"/>
      <c r="Z362" s="28"/>
      <c r="AA362" s="28"/>
      <c r="AB362" s="28"/>
    </row>
    <row r="363" spans="1:28" ht="15" x14ac:dyDescent="0.25">
      <c r="A363" s="32" t="s">
        <v>371</v>
      </c>
      <c r="B363" s="33">
        <v>231.04891000000001</v>
      </c>
      <c r="C363" s="33">
        <v>262.82652200000001</v>
      </c>
      <c r="D363" s="33">
        <v>284.75223800000003</v>
      </c>
      <c r="E363" s="33">
        <v>337.58085199999999</v>
      </c>
      <c r="F363" s="33">
        <v>363.44766100000004</v>
      </c>
      <c r="G363" s="33">
        <v>408.05249599999996</v>
      </c>
      <c r="H363" s="33">
        <v>444.24174599999998</v>
      </c>
      <c r="I363" s="33">
        <v>470.80853300000001</v>
      </c>
      <c r="J363" s="21"/>
      <c r="K363" s="21"/>
      <c r="L363" s="21"/>
      <c r="M363" s="21"/>
      <c r="N363" s="21"/>
      <c r="O363" s="28"/>
      <c r="P363" s="28"/>
      <c r="Q363" s="21"/>
      <c r="R363" s="21"/>
      <c r="S363" s="21"/>
      <c r="T363" s="21"/>
      <c r="U363" s="28"/>
      <c r="V363" s="28"/>
      <c r="W363" s="28"/>
      <c r="X363" s="28"/>
      <c r="Y363" s="28"/>
      <c r="Z363" s="28"/>
      <c r="AA363" s="28"/>
      <c r="AB363" s="28"/>
    </row>
    <row r="364" spans="1:28" ht="15" x14ac:dyDescent="0.25">
      <c r="A364" s="32" t="s">
        <v>362</v>
      </c>
      <c r="B364" s="33">
        <v>181.889421</v>
      </c>
      <c r="C364" s="33">
        <v>262.37080400000002</v>
      </c>
      <c r="D364" s="33">
        <v>204.346215</v>
      </c>
      <c r="E364" s="33">
        <v>222.70844399999999</v>
      </c>
      <c r="F364" s="33">
        <v>359.83056900000003</v>
      </c>
      <c r="G364" s="33">
        <v>339.78828700000003</v>
      </c>
      <c r="H364" s="33">
        <v>392.70211700000004</v>
      </c>
      <c r="I364" s="33">
        <v>389.75508600000001</v>
      </c>
      <c r="J364" s="21"/>
      <c r="K364" s="21"/>
      <c r="L364" s="21"/>
      <c r="M364" s="21"/>
      <c r="N364" s="21"/>
      <c r="O364" s="28"/>
      <c r="P364" s="28"/>
      <c r="Q364" s="21"/>
      <c r="R364" s="21"/>
      <c r="S364" s="21"/>
      <c r="T364" s="21"/>
      <c r="U364" s="28"/>
      <c r="V364" s="28"/>
      <c r="W364" s="28"/>
      <c r="X364" s="28"/>
      <c r="Y364" s="28"/>
      <c r="Z364" s="28"/>
      <c r="AA364" s="28"/>
      <c r="AB364" s="28"/>
    </row>
    <row r="365" spans="1:28" ht="15" x14ac:dyDescent="0.25">
      <c r="A365" s="32" t="s">
        <v>358</v>
      </c>
      <c r="B365" s="33">
        <v>102.18813800000001</v>
      </c>
      <c r="C365" s="33">
        <v>117.61925500000001</v>
      </c>
      <c r="D365" s="33">
        <v>151.25794300000001</v>
      </c>
      <c r="E365" s="33">
        <v>148.25166000000002</v>
      </c>
      <c r="F365" s="33">
        <v>194.71092800000002</v>
      </c>
      <c r="G365" s="33">
        <v>282.78659700000003</v>
      </c>
      <c r="H365" s="33">
        <v>331.537374</v>
      </c>
      <c r="I365" s="33">
        <v>375.79898800000001</v>
      </c>
      <c r="J365" s="21"/>
      <c r="K365" s="21"/>
      <c r="L365" s="21"/>
      <c r="M365" s="21"/>
      <c r="N365" s="21"/>
      <c r="O365" s="28"/>
      <c r="P365" s="28"/>
      <c r="Q365" s="21"/>
      <c r="R365" s="21"/>
      <c r="S365" s="21"/>
      <c r="T365" s="21"/>
      <c r="U365" s="28"/>
      <c r="V365" s="28"/>
      <c r="W365" s="28"/>
      <c r="X365" s="28"/>
      <c r="Y365" s="28"/>
      <c r="Z365" s="28"/>
      <c r="AA365" s="28"/>
      <c r="AB365" s="28"/>
    </row>
    <row r="366" spans="1:28" ht="15" x14ac:dyDescent="0.25">
      <c r="A366" s="32" t="s">
        <v>361</v>
      </c>
      <c r="B366" s="33">
        <v>159.329238</v>
      </c>
      <c r="C366" s="33">
        <v>180.80922700000002</v>
      </c>
      <c r="D366" s="33">
        <v>213.21058400000001</v>
      </c>
      <c r="E366" s="33">
        <v>243.597442</v>
      </c>
      <c r="F366" s="33">
        <v>270.15007099999997</v>
      </c>
      <c r="G366" s="33">
        <v>296.80165899999997</v>
      </c>
      <c r="H366" s="33">
        <v>322.73826400000002</v>
      </c>
      <c r="I366" s="33">
        <v>328.65829300000001</v>
      </c>
      <c r="J366" s="21"/>
      <c r="K366" s="21"/>
      <c r="L366" s="21"/>
      <c r="M366" s="21"/>
      <c r="N366" s="21"/>
      <c r="O366" s="28"/>
      <c r="P366" s="28"/>
      <c r="Q366" s="21"/>
      <c r="R366" s="21"/>
      <c r="S366" s="21"/>
      <c r="T366" s="21"/>
      <c r="U366" s="28"/>
      <c r="V366" s="28"/>
      <c r="W366" s="28"/>
      <c r="X366" s="28"/>
      <c r="Y366" s="28"/>
      <c r="Z366" s="28"/>
      <c r="AA366" s="28"/>
      <c r="AB366" s="28"/>
    </row>
    <row r="367" spans="1:28" ht="15" x14ac:dyDescent="0.25">
      <c r="A367" s="32" t="s">
        <v>353</v>
      </c>
      <c r="B367" s="33">
        <v>198.977799</v>
      </c>
      <c r="C367" s="33">
        <v>233.45486099999999</v>
      </c>
      <c r="D367" s="33">
        <v>181.976923</v>
      </c>
      <c r="E367" s="33">
        <v>220.06551899999999</v>
      </c>
      <c r="F367" s="33">
        <v>223.25806299999999</v>
      </c>
      <c r="G367" s="33">
        <v>271.14924300000001</v>
      </c>
      <c r="H367" s="33">
        <v>312.36460299999999</v>
      </c>
      <c r="I367" s="33">
        <v>255.70346700000002</v>
      </c>
      <c r="J367" s="21"/>
      <c r="K367" s="21"/>
      <c r="L367" s="21"/>
      <c r="M367" s="21"/>
      <c r="N367" s="21"/>
      <c r="O367" s="28"/>
      <c r="P367" s="28"/>
      <c r="Q367" s="21"/>
      <c r="R367" s="21"/>
      <c r="S367" s="21"/>
      <c r="T367" s="21"/>
      <c r="U367" s="28"/>
      <c r="V367" s="28"/>
      <c r="W367" s="28"/>
      <c r="X367" s="28"/>
      <c r="Y367" s="28"/>
      <c r="Z367" s="28"/>
      <c r="AA367" s="28"/>
      <c r="AB367" s="28"/>
    </row>
    <row r="368" spans="1:28" ht="15" x14ac:dyDescent="0.25">
      <c r="A368" s="32" t="s">
        <v>345</v>
      </c>
      <c r="B368" s="33">
        <v>100.797634</v>
      </c>
      <c r="C368" s="33">
        <v>129.07700599999998</v>
      </c>
      <c r="D368" s="33">
        <v>121.69472500000001</v>
      </c>
      <c r="E368" s="33">
        <v>180.919444</v>
      </c>
      <c r="F368" s="33">
        <v>207.07798199999999</v>
      </c>
      <c r="G368" s="33">
        <v>225.675938</v>
      </c>
      <c r="H368" s="33">
        <v>247.681952</v>
      </c>
      <c r="I368" s="33">
        <v>234.55619000000002</v>
      </c>
      <c r="J368" s="21"/>
      <c r="K368" s="21"/>
      <c r="L368" s="21"/>
      <c r="M368" s="21"/>
      <c r="N368" s="21"/>
      <c r="O368" s="28"/>
      <c r="P368" s="28"/>
      <c r="Q368" s="21"/>
      <c r="R368" s="21"/>
      <c r="S368" s="21"/>
      <c r="T368" s="21"/>
      <c r="U368" s="28"/>
      <c r="V368" s="28"/>
      <c r="W368" s="28"/>
      <c r="X368" s="28"/>
      <c r="Y368" s="28"/>
      <c r="Z368" s="28"/>
      <c r="AA368" s="28"/>
      <c r="AB368" s="28"/>
    </row>
    <row r="369" spans="1:28" ht="15" x14ac:dyDescent="0.25">
      <c r="A369" s="32" t="s">
        <v>367</v>
      </c>
      <c r="B369" s="33">
        <v>87.926747000000006</v>
      </c>
      <c r="C369" s="33">
        <v>100.57579399999999</v>
      </c>
      <c r="D369" s="33">
        <v>110.516666</v>
      </c>
      <c r="E369" s="33">
        <v>124.4845</v>
      </c>
      <c r="F369" s="33">
        <v>144.31143</v>
      </c>
      <c r="G369" s="33">
        <v>157.518451</v>
      </c>
      <c r="H369" s="33">
        <v>190.18666099999999</v>
      </c>
      <c r="I369" s="33">
        <v>201.17146</v>
      </c>
      <c r="J369" s="21"/>
      <c r="K369" s="21"/>
      <c r="L369" s="21"/>
      <c r="M369" s="21"/>
      <c r="N369" s="21"/>
      <c r="O369" s="28"/>
      <c r="P369" s="28"/>
      <c r="Q369" s="21"/>
      <c r="R369" s="21"/>
      <c r="S369" s="21"/>
      <c r="T369" s="21"/>
      <c r="U369" s="28"/>
      <c r="V369" s="28"/>
      <c r="W369" s="28"/>
      <c r="X369" s="28"/>
      <c r="Y369" s="28"/>
      <c r="Z369" s="28"/>
      <c r="AA369" s="28"/>
      <c r="AB369" s="28"/>
    </row>
    <row r="370" spans="1:28" ht="15" x14ac:dyDescent="0.25">
      <c r="A370" s="32" t="s">
        <v>365</v>
      </c>
      <c r="B370" s="33">
        <v>84.339701000000005</v>
      </c>
      <c r="C370" s="33">
        <v>87.608702999999991</v>
      </c>
      <c r="D370" s="33">
        <v>119.31595900000001</v>
      </c>
      <c r="E370" s="33">
        <v>129.37100999999998</v>
      </c>
      <c r="F370" s="33">
        <v>145.08149799999998</v>
      </c>
      <c r="G370" s="33">
        <v>149.34894800000001</v>
      </c>
      <c r="H370" s="33">
        <v>159.72252600000002</v>
      </c>
      <c r="I370" s="33">
        <v>167.33537100000001</v>
      </c>
      <c r="J370" s="21"/>
      <c r="K370" s="21"/>
      <c r="L370" s="21"/>
      <c r="M370" s="21"/>
      <c r="N370" s="21"/>
      <c r="O370" s="28"/>
      <c r="P370" s="28"/>
      <c r="Q370" s="21"/>
      <c r="R370" s="21"/>
      <c r="S370" s="21"/>
      <c r="T370" s="21"/>
      <c r="U370" s="28"/>
      <c r="V370" s="28"/>
      <c r="W370" s="28"/>
      <c r="X370" s="28"/>
      <c r="Y370" s="28"/>
      <c r="Z370" s="28"/>
      <c r="AA370" s="28"/>
      <c r="AB370" s="28"/>
    </row>
    <row r="371" spans="1:28" ht="15" x14ac:dyDescent="0.25">
      <c r="A371" s="32" t="s">
        <v>374</v>
      </c>
      <c r="B371" s="33">
        <v>75.855725000000007</v>
      </c>
      <c r="C371" s="33">
        <v>87.334860000000006</v>
      </c>
      <c r="D371" s="33">
        <v>102.599907</v>
      </c>
      <c r="E371" s="33">
        <v>115.14478299999999</v>
      </c>
      <c r="F371" s="33">
        <v>129.642968</v>
      </c>
      <c r="G371" s="33">
        <v>139.50608799999998</v>
      </c>
      <c r="H371" s="33">
        <v>151.30457000000001</v>
      </c>
      <c r="I371" s="33">
        <v>156.148079</v>
      </c>
      <c r="J371" s="21"/>
      <c r="K371" s="21"/>
      <c r="L371" s="21"/>
      <c r="M371" s="21"/>
      <c r="N371" s="21"/>
      <c r="O371" s="28"/>
      <c r="P371" s="28"/>
      <c r="Q371" s="21"/>
      <c r="R371" s="21"/>
      <c r="S371" s="21"/>
      <c r="T371" s="21"/>
      <c r="U371" s="28"/>
      <c r="V371" s="28"/>
      <c r="W371" s="28"/>
      <c r="X371" s="28"/>
      <c r="Y371" s="28"/>
      <c r="Z371" s="28"/>
      <c r="AA371" s="28"/>
      <c r="AB371" s="28"/>
    </row>
    <row r="372" spans="1:28" ht="15" x14ac:dyDescent="0.25">
      <c r="A372" s="32" t="s">
        <v>373</v>
      </c>
      <c r="B372" s="33">
        <v>74.446221999999992</v>
      </c>
      <c r="C372" s="33">
        <v>82.172121000000004</v>
      </c>
      <c r="D372" s="33">
        <v>96.103133</v>
      </c>
      <c r="E372" s="33">
        <v>110.7148</v>
      </c>
      <c r="F372" s="33">
        <v>121.23528999999999</v>
      </c>
      <c r="G372" s="33">
        <v>131.93653</v>
      </c>
      <c r="H372" s="33">
        <v>137.883308</v>
      </c>
      <c r="I372" s="33">
        <v>154.86689100000001</v>
      </c>
      <c r="J372" s="21"/>
      <c r="K372" s="21"/>
      <c r="L372" s="21"/>
      <c r="M372" s="21"/>
      <c r="N372" s="21"/>
      <c r="O372" s="28"/>
      <c r="P372" s="28"/>
      <c r="Q372" s="21"/>
      <c r="R372" s="21"/>
      <c r="S372" s="21"/>
      <c r="T372" s="21"/>
      <c r="U372" s="28"/>
      <c r="V372" s="28"/>
      <c r="W372" s="28"/>
      <c r="X372" s="28"/>
      <c r="Y372" s="28"/>
      <c r="Z372" s="28"/>
      <c r="AA372" s="28"/>
      <c r="AB372" s="28"/>
    </row>
    <row r="373" spans="1:28" ht="15" x14ac:dyDescent="0.25">
      <c r="A373" s="32" t="s">
        <v>347</v>
      </c>
      <c r="B373" s="33">
        <v>114.29127899999999</v>
      </c>
      <c r="C373" s="33">
        <v>129.31666899999999</v>
      </c>
      <c r="D373" s="33">
        <v>94.82474400000001</v>
      </c>
      <c r="E373" s="33">
        <v>102.563119</v>
      </c>
      <c r="F373" s="33">
        <v>113.14703</v>
      </c>
      <c r="G373" s="33">
        <v>154.961634</v>
      </c>
      <c r="H373" s="33">
        <v>158.19467800000001</v>
      </c>
      <c r="I373" s="33">
        <v>152.24041699999998</v>
      </c>
      <c r="J373" s="21"/>
      <c r="K373" s="21"/>
      <c r="L373" s="21"/>
      <c r="M373" s="21"/>
      <c r="N373" s="21"/>
      <c r="O373" s="28"/>
      <c r="P373" s="28"/>
      <c r="Q373" s="21"/>
      <c r="R373" s="21"/>
      <c r="S373" s="21"/>
      <c r="T373" s="21"/>
      <c r="U373" s="28"/>
      <c r="V373" s="28"/>
      <c r="W373" s="28"/>
      <c r="X373" s="28"/>
      <c r="Y373" s="28"/>
      <c r="Z373" s="28"/>
      <c r="AA373" s="28"/>
      <c r="AB373" s="28"/>
    </row>
    <row r="374" spans="1:28" ht="15" x14ac:dyDescent="0.25">
      <c r="A374" s="32" t="s">
        <v>348</v>
      </c>
      <c r="B374" s="33">
        <v>75.193142999999992</v>
      </c>
      <c r="C374" s="33">
        <v>81.146035999999995</v>
      </c>
      <c r="D374" s="33">
        <v>90.108575000000002</v>
      </c>
      <c r="E374" s="33">
        <v>107.277626</v>
      </c>
      <c r="F374" s="33">
        <v>116.88607</v>
      </c>
      <c r="G374" s="33">
        <v>128.25049300000001</v>
      </c>
      <c r="H374" s="33">
        <v>137.419657</v>
      </c>
      <c r="I374" s="33">
        <v>150.762676</v>
      </c>
      <c r="J374" s="21"/>
      <c r="K374" s="21"/>
      <c r="L374" s="21"/>
      <c r="M374" s="21"/>
      <c r="N374" s="21"/>
      <c r="O374" s="28"/>
      <c r="P374" s="28"/>
      <c r="Q374" s="21"/>
      <c r="R374" s="21"/>
      <c r="S374" s="21"/>
      <c r="T374" s="21"/>
      <c r="U374" s="28"/>
      <c r="V374" s="28"/>
      <c r="W374" s="28"/>
      <c r="X374" s="28"/>
      <c r="Y374" s="28"/>
      <c r="Z374" s="28"/>
      <c r="AA374" s="28"/>
      <c r="AB374" s="28"/>
    </row>
    <row r="375" spans="1:28" ht="15" x14ac:dyDescent="0.25">
      <c r="A375" s="32" t="s">
        <v>369</v>
      </c>
      <c r="B375" s="33">
        <v>59.187860999999998</v>
      </c>
      <c r="C375" s="33">
        <v>65.199235999999999</v>
      </c>
      <c r="D375" s="33">
        <v>71.925732000000011</v>
      </c>
      <c r="E375" s="33">
        <v>77.222460000000012</v>
      </c>
      <c r="F375" s="33">
        <v>97.407721999999993</v>
      </c>
      <c r="G375" s="33">
        <v>105.824502</v>
      </c>
      <c r="H375" s="33">
        <v>112.093295</v>
      </c>
      <c r="I375" s="33">
        <v>118.004813</v>
      </c>
      <c r="J375" s="21"/>
      <c r="K375" s="21"/>
      <c r="L375" s="21"/>
      <c r="M375" s="21"/>
      <c r="N375" s="21"/>
      <c r="O375" s="28"/>
      <c r="P375" s="28"/>
      <c r="Q375" s="21"/>
      <c r="R375" s="21"/>
      <c r="S375" s="21"/>
      <c r="T375" s="21"/>
      <c r="U375" s="28"/>
      <c r="V375" s="28"/>
      <c r="W375" s="28"/>
      <c r="X375" s="28"/>
      <c r="Y375" s="28"/>
      <c r="Z375" s="28"/>
      <c r="AA375" s="28"/>
      <c r="AB375" s="28"/>
    </row>
    <row r="376" spans="1:28" ht="15" x14ac:dyDescent="0.25">
      <c r="A376" s="32" t="s">
        <v>368</v>
      </c>
      <c r="B376" s="33">
        <v>60.152097999999995</v>
      </c>
      <c r="C376" s="33">
        <v>67.959478000000004</v>
      </c>
      <c r="D376" s="33">
        <v>94.677892999999997</v>
      </c>
      <c r="E376" s="33">
        <v>88.738455000000002</v>
      </c>
      <c r="F376" s="33">
        <v>104.903807</v>
      </c>
      <c r="G376" s="33">
        <v>116.967269</v>
      </c>
      <c r="H376" s="33">
        <v>116.80829900000001</v>
      </c>
      <c r="I376" s="33">
        <v>116.293485</v>
      </c>
      <c r="J376" s="21"/>
      <c r="K376" s="21"/>
      <c r="L376" s="21"/>
      <c r="M376" s="21"/>
      <c r="N376" s="21"/>
      <c r="O376" s="28"/>
      <c r="P376" s="28"/>
      <c r="Q376" s="21"/>
      <c r="R376" s="21"/>
      <c r="S376" s="21"/>
      <c r="T376" s="21"/>
      <c r="U376" s="28"/>
      <c r="V376" s="28"/>
      <c r="W376" s="28"/>
      <c r="X376" s="28"/>
      <c r="Y376" s="28"/>
      <c r="Z376" s="28"/>
      <c r="AA376" s="28"/>
      <c r="AB376" s="28"/>
    </row>
    <row r="377" spans="1:28" ht="15" x14ac:dyDescent="0.25">
      <c r="A377" s="32" t="s">
        <v>360</v>
      </c>
      <c r="B377" s="33">
        <v>54.475251</v>
      </c>
      <c r="C377" s="33">
        <v>63.128307999999997</v>
      </c>
      <c r="D377" s="33">
        <v>71.817717000000002</v>
      </c>
      <c r="E377" s="33">
        <v>79.969710000000006</v>
      </c>
      <c r="F377" s="33">
        <v>93.742063999999999</v>
      </c>
      <c r="G377" s="33">
        <v>112.33800500000001</v>
      </c>
      <c r="H377" s="33">
        <v>115.718819</v>
      </c>
      <c r="I377" s="33">
        <v>111.446878</v>
      </c>
      <c r="J377" s="21"/>
      <c r="K377" s="21"/>
      <c r="L377" s="21"/>
      <c r="M377" s="21"/>
      <c r="N377" s="21"/>
      <c r="O377" s="28"/>
      <c r="P377" s="28"/>
      <c r="Q377" s="21"/>
      <c r="R377" s="21"/>
      <c r="S377" s="21"/>
      <c r="T377" s="21"/>
      <c r="U377" s="28"/>
      <c r="V377" s="28"/>
      <c r="W377" s="28"/>
      <c r="X377" s="28"/>
      <c r="Y377" s="28"/>
      <c r="Z377" s="28"/>
      <c r="AA377" s="28"/>
      <c r="AB377" s="28"/>
    </row>
    <row r="378" spans="1:28" ht="15" x14ac:dyDescent="0.25">
      <c r="A378" s="32" t="s">
        <v>372</v>
      </c>
      <c r="B378" s="33">
        <v>55.128604000000003</v>
      </c>
      <c r="C378" s="33">
        <v>62.629207999999998</v>
      </c>
      <c r="D378" s="33">
        <v>66.527869999999993</v>
      </c>
      <c r="E378" s="33">
        <v>71.453520999999995</v>
      </c>
      <c r="F378" s="33">
        <v>82.287051000000005</v>
      </c>
      <c r="G378" s="33">
        <v>89.195580000000007</v>
      </c>
      <c r="H378" s="33">
        <v>93.938267999999994</v>
      </c>
      <c r="I378" s="33">
        <v>103.217016</v>
      </c>
      <c r="J378" s="21"/>
      <c r="K378" s="21"/>
      <c r="L378" s="21"/>
      <c r="M378" s="21"/>
      <c r="N378" s="21"/>
      <c r="O378" s="28"/>
      <c r="P378" s="28"/>
      <c r="Q378" s="21"/>
      <c r="R378" s="21"/>
      <c r="S378" s="21"/>
      <c r="T378" s="21"/>
      <c r="U378" s="28"/>
      <c r="V378" s="28"/>
      <c r="W378" s="28"/>
      <c r="X378" s="28"/>
      <c r="Y378" s="28"/>
      <c r="Z378" s="28"/>
      <c r="AA378" s="28"/>
      <c r="AB378" s="28"/>
    </row>
    <row r="379" spans="1:28" ht="15" x14ac:dyDescent="0.25">
      <c r="A379" s="32" t="s">
        <v>354</v>
      </c>
      <c r="B379" s="33">
        <v>44.456091000000001</v>
      </c>
      <c r="C379" s="33">
        <v>51.717661999999997</v>
      </c>
      <c r="D379" s="33">
        <v>59.043728999999999</v>
      </c>
      <c r="E379" s="33">
        <v>69.302798999999993</v>
      </c>
      <c r="F379" s="33">
        <v>77.362607999999994</v>
      </c>
      <c r="G379" s="33">
        <v>88.238391000000007</v>
      </c>
      <c r="H379" s="33">
        <v>92.209013000000013</v>
      </c>
      <c r="I379" s="33">
        <v>100.701595</v>
      </c>
      <c r="J379" s="21"/>
      <c r="K379" s="21"/>
      <c r="L379" s="21"/>
      <c r="M379" s="21"/>
      <c r="N379" s="21"/>
      <c r="O379" s="28"/>
      <c r="P379" s="28"/>
      <c r="Q379" s="21"/>
      <c r="R379" s="21"/>
      <c r="S379" s="21"/>
      <c r="T379" s="21"/>
      <c r="U379" s="28"/>
      <c r="V379" s="28"/>
      <c r="W379" s="28"/>
      <c r="X379" s="28"/>
      <c r="Y379" s="28"/>
      <c r="Z379" s="28"/>
      <c r="AA379" s="28"/>
      <c r="AB379" s="28"/>
    </row>
    <row r="380" spans="1:28" ht="15" x14ac:dyDescent="0.25">
      <c r="A380" s="32" t="s">
        <v>344</v>
      </c>
      <c r="B380" s="33">
        <v>52.726356000000003</v>
      </c>
      <c r="C380" s="33">
        <v>59.472329999999999</v>
      </c>
      <c r="D380" s="33">
        <v>65.418423000000004</v>
      </c>
      <c r="E380" s="33">
        <v>70.78228</v>
      </c>
      <c r="F380" s="33">
        <v>75.967017000000013</v>
      </c>
      <c r="G380" s="33">
        <v>88.003599000000008</v>
      </c>
      <c r="H380" s="33">
        <v>95.321020999999988</v>
      </c>
      <c r="I380" s="33">
        <v>97.754702999999992</v>
      </c>
      <c r="J380" s="21"/>
      <c r="K380" s="21"/>
      <c r="L380" s="21"/>
      <c r="M380" s="21"/>
      <c r="N380" s="21"/>
      <c r="O380" s="28"/>
      <c r="P380" s="28"/>
      <c r="Q380" s="21"/>
      <c r="R380" s="21"/>
      <c r="S380" s="21"/>
      <c r="T380" s="21"/>
      <c r="U380" s="28"/>
      <c r="V380" s="28"/>
      <c r="W380" s="28"/>
      <c r="X380" s="28"/>
      <c r="Y380" s="28"/>
      <c r="Z380" s="28"/>
      <c r="AA380" s="28"/>
      <c r="AB380" s="28"/>
    </row>
    <row r="381" spans="1:28" ht="15" x14ac:dyDescent="0.25">
      <c r="A381" s="32" t="s">
        <v>355</v>
      </c>
      <c r="B381" s="33">
        <v>56.274172</v>
      </c>
      <c r="C381" s="33">
        <v>63.838017000000001</v>
      </c>
      <c r="D381" s="33">
        <v>70.144770000000008</v>
      </c>
      <c r="E381" s="33">
        <v>75.592262000000005</v>
      </c>
      <c r="F381" s="33">
        <v>83.119681999999997</v>
      </c>
      <c r="G381" s="33">
        <v>91.214489</v>
      </c>
      <c r="H381" s="33">
        <v>97.828451999999999</v>
      </c>
      <c r="I381" s="33">
        <v>97.141148999999999</v>
      </c>
      <c r="J381" s="21"/>
      <c r="K381" s="21"/>
      <c r="L381" s="21"/>
      <c r="M381" s="21"/>
      <c r="N381" s="21"/>
      <c r="O381" s="28"/>
      <c r="P381" s="28"/>
      <c r="Q381" s="21"/>
      <c r="R381" s="21"/>
      <c r="S381" s="21"/>
      <c r="T381" s="21"/>
      <c r="U381" s="28"/>
      <c r="V381" s="28"/>
      <c r="W381" s="28"/>
      <c r="X381" s="28"/>
      <c r="Y381" s="28"/>
      <c r="Z381" s="28"/>
      <c r="AA381" s="28"/>
      <c r="AB381" s="28"/>
    </row>
    <row r="382" spans="1:28" ht="15" x14ac:dyDescent="0.25">
      <c r="A382" s="32" t="s">
        <v>349</v>
      </c>
      <c r="B382" s="33">
        <v>43.743230000000004</v>
      </c>
      <c r="C382" s="33">
        <v>47.703536</v>
      </c>
      <c r="D382" s="33">
        <v>56.292910000000006</v>
      </c>
      <c r="E382" s="33">
        <v>62.669605000000004</v>
      </c>
      <c r="F382" s="33">
        <v>72.032301000000004</v>
      </c>
      <c r="G382" s="33">
        <v>78.349371000000005</v>
      </c>
      <c r="H382" s="33">
        <v>85.741316000000012</v>
      </c>
      <c r="I382" s="33">
        <v>92.556381999999999</v>
      </c>
      <c r="J382" s="21"/>
      <c r="K382" s="21"/>
      <c r="L382" s="21"/>
      <c r="M382" s="21"/>
      <c r="N382" s="21"/>
      <c r="O382" s="28"/>
      <c r="P382" s="28"/>
      <c r="Q382" s="21"/>
      <c r="R382" s="21"/>
      <c r="S382" s="21"/>
      <c r="T382" s="21"/>
      <c r="U382" s="28"/>
      <c r="V382" s="28"/>
      <c r="W382" s="28"/>
      <c r="X382" s="28"/>
      <c r="Y382" s="28"/>
      <c r="Z382" s="28"/>
      <c r="AA382" s="28"/>
      <c r="AB382" s="28"/>
    </row>
    <row r="383" spans="1:28" ht="15" x14ac:dyDescent="0.25">
      <c r="A383" s="32" t="s">
        <v>346</v>
      </c>
      <c r="B383" s="33">
        <v>46.155728000000003</v>
      </c>
      <c r="C383" s="33">
        <v>53.896785000000001</v>
      </c>
      <c r="D383" s="33">
        <v>61.392277</v>
      </c>
      <c r="E383" s="33">
        <v>65.624606999999997</v>
      </c>
      <c r="F383" s="33">
        <v>75.171644999999998</v>
      </c>
      <c r="G383" s="33">
        <v>79.697165999999996</v>
      </c>
      <c r="H383" s="33">
        <v>88.919869000000006</v>
      </c>
      <c r="I383" s="33">
        <v>88.57638</v>
      </c>
      <c r="J383" s="21"/>
      <c r="K383" s="21"/>
      <c r="L383" s="21"/>
      <c r="M383" s="21"/>
      <c r="N383" s="21"/>
      <c r="O383" s="28"/>
      <c r="P383" s="28"/>
      <c r="Q383" s="21"/>
      <c r="R383" s="21"/>
      <c r="S383" s="21"/>
      <c r="T383" s="21"/>
      <c r="U383" s="28"/>
      <c r="V383" s="28"/>
      <c r="W383" s="28"/>
      <c r="X383" s="28"/>
      <c r="Y383" s="28"/>
      <c r="Z383" s="28"/>
      <c r="AA383" s="28"/>
      <c r="AB383" s="28"/>
    </row>
    <row r="384" spans="1:28" ht="15" x14ac:dyDescent="0.25">
      <c r="A384" s="32" t="s">
        <v>370</v>
      </c>
      <c r="B384" s="33">
        <v>44.363633</v>
      </c>
      <c r="C384" s="33">
        <v>47.156391000000006</v>
      </c>
      <c r="D384" s="33">
        <v>53.730264000000005</v>
      </c>
      <c r="E384" s="33">
        <v>57.903072999999999</v>
      </c>
      <c r="F384" s="33">
        <v>65.413491000000008</v>
      </c>
      <c r="G384" s="33">
        <v>72.426517000000004</v>
      </c>
      <c r="H384" s="33">
        <v>78.394118000000006</v>
      </c>
      <c r="I384" s="33">
        <v>80.971975</v>
      </c>
      <c r="J384" s="21"/>
      <c r="K384" s="21"/>
      <c r="L384" s="21"/>
      <c r="M384" s="21"/>
      <c r="N384" s="21"/>
      <c r="O384" s="28"/>
      <c r="P384" s="28"/>
      <c r="Q384" s="21"/>
      <c r="R384" s="21"/>
      <c r="S384" s="21"/>
      <c r="T384" s="21"/>
      <c r="U384" s="28"/>
      <c r="V384" s="28"/>
      <c r="W384" s="28"/>
      <c r="X384" s="28"/>
      <c r="Y384" s="28"/>
      <c r="Z384" s="28"/>
      <c r="AA384" s="28"/>
      <c r="AB384" s="28"/>
    </row>
    <row r="385" spans="1:28" ht="15" x14ac:dyDescent="0.25">
      <c r="A385" s="32" t="s">
        <v>356</v>
      </c>
      <c r="B385" s="33">
        <v>35.397950999999999</v>
      </c>
      <c r="C385" s="33">
        <v>39.935894999999995</v>
      </c>
      <c r="D385" s="33">
        <v>44.751684000000004</v>
      </c>
      <c r="E385" s="33">
        <v>51.060641000000004</v>
      </c>
      <c r="F385" s="33">
        <v>57.471333000000001</v>
      </c>
      <c r="G385" s="33">
        <v>67.413611000000003</v>
      </c>
      <c r="H385" s="33">
        <v>74.17125999999999</v>
      </c>
      <c r="I385" s="33">
        <v>77.696062999999995</v>
      </c>
      <c r="J385" s="21"/>
      <c r="K385" s="21"/>
      <c r="L385" s="21"/>
      <c r="M385" s="21"/>
      <c r="N385" s="21"/>
      <c r="O385" s="28"/>
      <c r="P385" s="28"/>
      <c r="Q385" s="21"/>
      <c r="R385" s="21"/>
      <c r="S385" s="21"/>
      <c r="T385" s="21"/>
      <c r="U385" s="28"/>
      <c r="V385" s="28"/>
      <c r="W385" s="28"/>
      <c r="X385" s="28"/>
      <c r="Y385" s="28"/>
      <c r="Z385" s="28"/>
      <c r="AA385" s="28"/>
      <c r="AB385" s="28"/>
    </row>
    <row r="386" spans="1:28" ht="15" x14ac:dyDescent="0.25">
      <c r="A386" s="32" t="s">
        <v>357</v>
      </c>
      <c r="B386" s="33">
        <v>43.903880000000001</v>
      </c>
      <c r="C386" s="33">
        <v>50.022289999999998</v>
      </c>
      <c r="D386" s="33">
        <v>51.988821000000002</v>
      </c>
      <c r="E386" s="33">
        <v>58.936601000000003</v>
      </c>
      <c r="F386" s="33">
        <v>68.510716000000002</v>
      </c>
      <c r="G386" s="33">
        <v>80.874364</v>
      </c>
      <c r="H386" s="33">
        <v>78.291217000000003</v>
      </c>
      <c r="I386" s="33">
        <v>76.871003000000002</v>
      </c>
      <c r="J386" s="21"/>
      <c r="K386" s="21"/>
      <c r="L386" s="21"/>
      <c r="M386" s="21"/>
      <c r="N386" s="21"/>
      <c r="O386" s="28"/>
      <c r="P386" s="28"/>
      <c r="Q386" s="21"/>
      <c r="R386" s="21"/>
      <c r="S386" s="21"/>
      <c r="T386" s="21"/>
      <c r="U386" s="28"/>
      <c r="V386" s="28"/>
      <c r="W386" s="28"/>
      <c r="X386" s="28"/>
      <c r="Y386" s="28"/>
      <c r="Z386" s="28"/>
      <c r="AA386" s="28"/>
      <c r="AB386" s="28"/>
    </row>
    <row r="387" spans="1:28" ht="15" x14ac:dyDescent="0.25">
      <c r="A387" s="32" t="s">
        <v>350</v>
      </c>
      <c r="B387" s="33">
        <v>38.167307999999998</v>
      </c>
      <c r="C387" s="33">
        <v>45.546731000000001</v>
      </c>
      <c r="D387" s="33">
        <v>54.895118000000004</v>
      </c>
      <c r="E387" s="33">
        <v>58.567706999999999</v>
      </c>
      <c r="F387" s="33">
        <v>60.745374000000005</v>
      </c>
      <c r="G387" s="33">
        <v>65.377574999999993</v>
      </c>
      <c r="H387" s="33">
        <v>68.496982999999986</v>
      </c>
      <c r="I387" s="33">
        <v>76.413946999999993</v>
      </c>
      <c r="J387" s="21"/>
      <c r="K387" s="21"/>
      <c r="L387" s="21"/>
      <c r="M387" s="21"/>
      <c r="N387" s="21"/>
      <c r="O387" s="28"/>
      <c r="P387" s="28"/>
      <c r="Q387" s="21"/>
      <c r="R387" s="21"/>
      <c r="S387" s="21"/>
      <c r="T387" s="21"/>
      <c r="U387" s="28"/>
      <c r="V387" s="28"/>
      <c r="W387" s="28"/>
      <c r="X387" s="28"/>
      <c r="Y387" s="28"/>
      <c r="Z387" s="28"/>
      <c r="AA387" s="28"/>
      <c r="AB387" s="28"/>
    </row>
    <row r="388" spans="1:28" ht="15" x14ac:dyDescent="0.25">
      <c r="A388" s="32" t="s">
        <v>364</v>
      </c>
      <c r="B388" s="33">
        <v>36.662129</v>
      </c>
      <c r="C388" s="33">
        <v>41.925106</v>
      </c>
      <c r="D388" s="33">
        <v>45.153340999999998</v>
      </c>
      <c r="E388" s="33">
        <v>53.007805999999995</v>
      </c>
      <c r="F388" s="33">
        <v>58.779108999999998</v>
      </c>
      <c r="G388" s="33">
        <v>67.413823000000008</v>
      </c>
      <c r="H388" s="33">
        <v>70.422991999999994</v>
      </c>
      <c r="I388" s="33">
        <v>75.730446999999998</v>
      </c>
      <c r="J388" s="21"/>
      <c r="K388" s="21"/>
      <c r="L388" s="21"/>
      <c r="M388" s="21"/>
      <c r="N388" s="21"/>
      <c r="O388" s="28"/>
      <c r="P388" s="28"/>
      <c r="Q388" s="21"/>
      <c r="R388" s="21"/>
      <c r="S388" s="21"/>
      <c r="T388" s="21"/>
      <c r="U388" s="28"/>
      <c r="V388" s="28"/>
      <c r="W388" s="28"/>
      <c r="X388" s="28"/>
      <c r="Y388" s="28"/>
      <c r="Z388" s="28"/>
      <c r="AA388" s="28"/>
      <c r="AB388" s="28"/>
    </row>
    <row r="389" spans="1:28" ht="15" x14ac:dyDescent="0.25">
      <c r="A389" s="32" t="s">
        <v>366</v>
      </c>
      <c r="B389" s="33">
        <v>36.747591</v>
      </c>
      <c r="C389" s="33">
        <v>39.223474000000003</v>
      </c>
      <c r="D389" s="33">
        <v>42.994090999999997</v>
      </c>
      <c r="E389" s="33">
        <v>54.582886999999999</v>
      </c>
      <c r="F389" s="33">
        <v>57.018266000000004</v>
      </c>
      <c r="G389" s="33">
        <v>65.299067000000008</v>
      </c>
      <c r="H389" s="33">
        <v>66.711763000000005</v>
      </c>
      <c r="I389" s="33">
        <v>74.769580000000005</v>
      </c>
      <c r="J389" s="21"/>
      <c r="K389" s="21"/>
      <c r="L389" s="21"/>
      <c r="M389" s="21"/>
      <c r="N389" s="21"/>
      <c r="O389" s="28"/>
      <c r="P389" s="28"/>
      <c r="Q389" s="21"/>
      <c r="R389" s="21"/>
      <c r="S389" s="21"/>
      <c r="T389" s="21"/>
      <c r="U389" s="28"/>
      <c r="V389" s="28"/>
      <c r="W389" s="28"/>
      <c r="X389" s="28"/>
      <c r="Y389" s="28"/>
      <c r="Z389" s="28"/>
      <c r="AA389" s="28"/>
      <c r="AB389" s="28"/>
    </row>
    <row r="390" spans="1:28" ht="15" x14ac:dyDescent="0.25">
      <c r="A390" s="32" t="s">
        <v>375</v>
      </c>
      <c r="B390" s="33">
        <v>40.668607000000002</v>
      </c>
      <c r="C390" s="33">
        <v>41.615658000000003</v>
      </c>
      <c r="D390" s="33">
        <v>47.143256999999998</v>
      </c>
      <c r="E390" s="33">
        <v>46.667807000000003</v>
      </c>
      <c r="F390" s="33">
        <v>64.827750999999992</v>
      </c>
      <c r="G390" s="33">
        <v>62.804226999999997</v>
      </c>
      <c r="H390" s="33">
        <v>74.110115999999991</v>
      </c>
      <c r="I390" s="33">
        <v>68.919479999999993</v>
      </c>
      <c r="J390" s="21"/>
      <c r="K390" s="21"/>
      <c r="L390" s="21"/>
      <c r="M390" s="21"/>
      <c r="N390" s="21"/>
      <c r="O390" s="28"/>
      <c r="P390" s="28"/>
      <c r="Q390" s="21"/>
      <c r="R390" s="21"/>
      <c r="S390" s="21"/>
      <c r="T390" s="21"/>
      <c r="U390" s="28"/>
      <c r="V390" s="28"/>
      <c r="W390" s="28"/>
      <c r="X390" s="28"/>
      <c r="Y390" s="28"/>
      <c r="Z390" s="28"/>
      <c r="AA390" s="28"/>
      <c r="AB390" s="28"/>
    </row>
    <row r="391" spans="1:28" ht="15" x14ac:dyDescent="0.25">
      <c r="A391" s="32" t="s">
        <v>352</v>
      </c>
      <c r="B391" s="33">
        <v>34.198332000000001</v>
      </c>
      <c r="C391" s="33">
        <v>37.601023999999995</v>
      </c>
      <c r="D391" s="33">
        <v>41.977576999999997</v>
      </c>
      <c r="E391" s="33">
        <v>42.449491000000002</v>
      </c>
      <c r="F391" s="33">
        <v>48.489726000000005</v>
      </c>
      <c r="G391" s="33">
        <v>51.681804999999997</v>
      </c>
      <c r="H391" s="33">
        <v>56.994141000000006</v>
      </c>
      <c r="I391" s="33">
        <v>60.639491</v>
      </c>
      <c r="J391" s="21"/>
      <c r="K391" s="21"/>
      <c r="L391" s="21"/>
      <c r="M391" s="21"/>
      <c r="N391" s="21"/>
      <c r="O391" s="28"/>
      <c r="P391" s="28"/>
      <c r="Q391" s="21"/>
      <c r="R391" s="21"/>
      <c r="S391" s="21"/>
      <c r="T391" s="21"/>
      <c r="U391" s="28"/>
      <c r="V391" s="28"/>
      <c r="W391" s="28"/>
      <c r="X391" s="28"/>
      <c r="Y391" s="28"/>
      <c r="Z391" s="28"/>
      <c r="AA391" s="28"/>
      <c r="AB391" s="28"/>
    </row>
    <row r="392" spans="1:28" ht="15" x14ac:dyDescent="0.25">
      <c r="A392" s="32" t="s">
        <v>343</v>
      </c>
      <c r="B392" s="33">
        <v>34.564382999999999</v>
      </c>
      <c r="C392" s="33">
        <v>42.411205000000002</v>
      </c>
      <c r="D392" s="33">
        <v>42.148124000000003</v>
      </c>
      <c r="E392" s="33">
        <v>42.485455000000002</v>
      </c>
      <c r="F392" s="33">
        <v>55.320295999999999</v>
      </c>
      <c r="G392" s="33">
        <v>54.905036000000003</v>
      </c>
      <c r="H392" s="33">
        <v>64.378732999999997</v>
      </c>
      <c r="I392" s="33">
        <v>58.447969000000001</v>
      </c>
      <c r="J392" s="21"/>
      <c r="K392" s="21"/>
      <c r="L392" s="21"/>
      <c r="M392" s="21"/>
      <c r="N392" s="21"/>
      <c r="O392" s="28"/>
      <c r="P392" s="28"/>
      <c r="Q392" s="21"/>
      <c r="R392" s="21"/>
      <c r="S392" s="21"/>
      <c r="T392" s="21"/>
      <c r="U392" s="28"/>
      <c r="V392" s="28"/>
      <c r="W392" s="28"/>
      <c r="X392" s="28"/>
      <c r="Y392" s="28"/>
      <c r="Z392" s="28"/>
      <c r="AA392" s="28"/>
      <c r="AB392" s="28"/>
    </row>
    <row r="393" spans="1:28" ht="15" x14ac:dyDescent="0.25">
      <c r="A393" s="32" t="s">
        <v>351</v>
      </c>
      <c r="B393" s="33">
        <v>29.343978</v>
      </c>
      <c r="C393" s="33">
        <v>31.840070000000001</v>
      </c>
      <c r="D393" s="33">
        <v>37.028682999999994</v>
      </c>
      <c r="E393" s="33">
        <v>40.921019000000001</v>
      </c>
      <c r="F393" s="33">
        <v>45.134237999999996</v>
      </c>
      <c r="G393" s="33">
        <v>51.351832000000002</v>
      </c>
      <c r="H393" s="33">
        <v>56.167349000000002</v>
      </c>
      <c r="I393" s="33">
        <v>56.890709000000001</v>
      </c>
      <c r="J393" s="21"/>
      <c r="K393" s="21"/>
      <c r="L393" s="21"/>
      <c r="M393" s="21"/>
      <c r="N393" s="21"/>
      <c r="O393" s="28"/>
      <c r="P393" s="28"/>
      <c r="Q393" s="21"/>
      <c r="R393" s="21"/>
      <c r="S393" s="21"/>
      <c r="T393" s="21"/>
      <c r="U393" s="28"/>
      <c r="V393" s="28"/>
      <c r="W393" s="28"/>
      <c r="X393" s="28"/>
      <c r="Y393" s="28"/>
      <c r="Z393" s="28"/>
      <c r="AA393" s="28"/>
      <c r="AB393" s="28"/>
    </row>
    <row r="394" spans="1:28" ht="15" x14ac:dyDescent="0.25">
      <c r="A394" s="32" t="s">
        <v>359</v>
      </c>
      <c r="B394" s="33">
        <v>28.765705999999998</v>
      </c>
      <c r="C394" s="33">
        <v>32.593522999999998</v>
      </c>
      <c r="D394" s="33">
        <v>34.734841000000003</v>
      </c>
      <c r="E394" s="33">
        <v>37.103559000000004</v>
      </c>
      <c r="F394" s="33">
        <v>45.941738000000001</v>
      </c>
      <c r="G394" s="33">
        <v>52.289576000000004</v>
      </c>
      <c r="H394" s="33">
        <v>57.365211000000002</v>
      </c>
      <c r="I394" s="33">
        <v>56.307550999999997</v>
      </c>
      <c r="J394" s="21"/>
      <c r="K394" s="21"/>
      <c r="L394" s="21"/>
      <c r="M394" s="21"/>
      <c r="N394" s="21"/>
      <c r="O394" s="28"/>
      <c r="P394" s="28"/>
      <c r="Q394" s="21"/>
      <c r="R394" s="21"/>
      <c r="S394" s="21"/>
      <c r="T394" s="21"/>
      <c r="U394" s="28"/>
      <c r="V394" s="28"/>
      <c r="W394" s="28"/>
      <c r="X394" s="28"/>
      <c r="Y394" s="28"/>
      <c r="Z394" s="28"/>
      <c r="AA394" s="28"/>
      <c r="AB394" s="28"/>
    </row>
    <row r="395" spans="1:28" ht="15" x14ac:dyDescent="0.25">
      <c r="A395" s="32" t="s">
        <v>363</v>
      </c>
      <c r="B395" s="33">
        <v>28.168555999999999</v>
      </c>
      <c r="C395" s="33">
        <v>30.552104</v>
      </c>
      <c r="D395" s="33">
        <v>32.869074999999995</v>
      </c>
      <c r="E395" s="33">
        <v>35.248849</v>
      </c>
      <c r="F395" s="33">
        <v>39.924574999999997</v>
      </c>
      <c r="G395" s="33">
        <v>45.140775000000005</v>
      </c>
      <c r="H395" s="33">
        <v>47.312199</v>
      </c>
      <c r="I395" s="33">
        <v>53.250099999999996</v>
      </c>
      <c r="J395" s="21"/>
      <c r="K395" s="21"/>
      <c r="L395" s="21"/>
      <c r="M395" s="21"/>
      <c r="N395" s="21"/>
      <c r="O395" s="28"/>
      <c r="P395" s="28"/>
      <c r="Q395" s="21"/>
      <c r="R395" s="21"/>
      <c r="S395" s="21"/>
      <c r="T395" s="21"/>
      <c r="U395" s="28"/>
      <c r="V395" s="28"/>
      <c r="W395" s="28"/>
      <c r="X395" s="28"/>
      <c r="Y395" s="28"/>
      <c r="Z395" s="28"/>
      <c r="AA395" s="28"/>
      <c r="AB395" s="28"/>
    </row>
    <row r="396" spans="1:28" ht="15" x14ac:dyDescent="0.25">
      <c r="A396" s="32"/>
      <c r="B396" s="33"/>
      <c r="C396" s="33"/>
      <c r="D396" s="33"/>
      <c r="E396" s="33"/>
      <c r="F396" s="28"/>
      <c r="G396" s="28"/>
      <c r="H396" s="28"/>
      <c r="I396" s="28"/>
      <c r="J396" s="21"/>
      <c r="K396" s="21"/>
      <c r="L396" s="21"/>
      <c r="M396" s="21"/>
      <c r="N396" s="21"/>
      <c r="O396" s="28"/>
      <c r="P396" s="28"/>
      <c r="Q396" s="21"/>
      <c r="R396" s="21"/>
      <c r="S396" s="21"/>
      <c r="T396" s="21"/>
      <c r="U396" s="28"/>
      <c r="V396" s="28"/>
      <c r="W396" s="28"/>
      <c r="X396" s="28"/>
      <c r="Y396" s="28"/>
      <c r="Z396" s="28"/>
      <c r="AA396" s="28"/>
      <c r="AB396" s="28"/>
    </row>
    <row r="397" spans="1:28" ht="15" x14ac:dyDescent="0.25">
      <c r="A397" s="24" t="s">
        <v>376</v>
      </c>
      <c r="B397" s="25">
        <v>3298.1410710000005</v>
      </c>
      <c r="C397" s="25">
        <v>3678.180984000001</v>
      </c>
      <c r="D397" s="25">
        <v>4137.7858969999997</v>
      </c>
      <c r="E397" s="25">
        <v>4682.6378739999991</v>
      </c>
      <c r="F397" s="25">
        <v>5631.7899990000014</v>
      </c>
      <c r="G397" s="25">
        <v>5951.8205489999991</v>
      </c>
      <c r="H397" s="25">
        <v>6369.3192670000026</v>
      </c>
      <c r="I397" s="25">
        <v>7015.9068260000004</v>
      </c>
      <c r="J397" s="21"/>
      <c r="K397" s="21"/>
      <c r="L397" s="21"/>
      <c r="M397" s="21"/>
      <c r="N397" s="21"/>
      <c r="O397" s="28"/>
      <c r="P397" s="28"/>
      <c r="Q397" s="21"/>
      <c r="R397" s="21"/>
      <c r="S397" s="21"/>
      <c r="T397" s="21"/>
      <c r="U397" s="28"/>
      <c r="V397" s="28"/>
      <c r="W397" s="28"/>
      <c r="X397" s="28"/>
      <c r="Y397" s="28"/>
      <c r="Z397" s="28"/>
      <c r="AA397" s="28"/>
      <c r="AB397" s="28"/>
    </row>
    <row r="398" spans="1:28" ht="15" x14ac:dyDescent="0.25">
      <c r="A398" s="32"/>
      <c r="B398" s="33"/>
      <c r="C398" s="33"/>
      <c r="D398" s="33"/>
      <c r="E398" s="33"/>
      <c r="F398" s="28"/>
      <c r="G398" s="28"/>
      <c r="H398" s="28"/>
      <c r="I398" s="28"/>
      <c r="J398" s="21"/>
      <c r="K398" s="21"/>
      <c r="L398" s="21"/>
      <c r="M398" s="21"/>
      <c r="N398" s="21"/>
      <c r="O398" s="28"/>
      <c r="P398" s="28"/>
      <c r="Q398" s="21"/>
      <c r="R398" s="21"/>
      <c r="S398" s="21"/>
      <c r="T398" s="21"/>
      <c r="U398" s="28"/>
      <c r="V398" s="28"/>
      <c r="W398" s="28"/>
      <c r="X398" s="28"/>
      <c r="Y398" s="28"/>
      <c r="Z398" s="28"/>
      <c r="AA398" s="28"/>
      <c r="AB398" s="28"/>
    </row>
    <row r="399" spans="1:28" ht="15" x14ac:dyDescent="0.25">
      <c r="A399" s="32" t="s">
        <v>378</v>
      </c>
      <c r="B399" s="33">
        <v>746.51440400000001</v>
      </c>
      <c r="C399" s="33">
        <v>799.34534699999995</v>
      </c>
      <c r="D399" s="33">
        <v>951.09949199999994</v>
      </c>
      <c r="E399" s="33">
        <v>1024.095282</v>
      </c>
      <c r="F399" s="33">
        <v>1103.1851839999999</v>
      </c>
      <c r="G399" s="33">
        <v>1147.6830400000001</v>
      </c>
      <c r="H399" s="33">
        <v>1373.1123239999999</v>
      </c>
      <c r="I399" s="33">
        <v>1699.7007940000001</v>
      </c>
      <c r="J399" s="21"/>
      <c r="K399" s="21"/>
      <c r="L399" s="21"/>
      <c r="M399" s="21"/>
      <c r="N399" s="21"/>
      <c r="O399" s="28"/>
      <c r="P399" s="28"/>
      <c r="Q399" s="21"/>
      <c r="R399" s="21"/>
      <c r="S399" s="21"/>
      <c r="T399" s="21"/>
      <c r="U399" s="28"/>
      <c r="V399" s="28"/>
      <c r="W399" s="28"/>
      <c r="X399" s="28"/>
      <c r="Y399" s="28"/>
      <c r="Z399" s="28"/>
      <c r="AA399" s="28"/>
      <c r="AB399" s="28"/>
    </row>
    <row r="400" spans="1:28" ht="15" x14ac:dyDescent="0.25">
      <c r="A400" s="32" t="s">
        <v>387</v>
      </c>
      <c r="B400" s="33">
        <v>544.90675299999998</v>
      </c>
      <c r="C400" s="33">
        <v>642.38513399999999</v>
      </c>
      <c r="D400" s="33">
        <v>727.22497400000009</v>
      </c>
      <c r="E400" s="33">
        <v>861.46743000000004</v>
      </c>
      <c r="F400" s="33">
        <v>1041.7595209999999</v>
      </c>
      <c r="G400" s="33">
        <v>1141.389275</v>
      </c>
      <c r="H400" s="33">
        <v>1196.901953</v>
      </c>
      <c r="I400" s="33">
        <v>1263.7614169999999</v>
      </c>
      <c r="J400" s="21"/>
      <c r="K400" s="21"/>
      <c r="L400" s="21"/>
      <c r="M400" s="21"/>
      <c r="N400" s="21"/>
      <c r="O400" s="28"/>
      <c r="P400" s="28"/>
      <c r="Q400" s="21"/>
      <c r="R400" s="21"/>
      <c r="S400" s="21"/>
      <c r="T400" s="21"/>
      <c r="U400" s="28"/>
      <c r="V400" s="28"/>
      <c r="W400" s="28"/>
      <c r="X400" s="28"/>
      <c r="Y400" s="28"/>
      <c r="Z400" s="28"/>
      <c r="AA400" s="28"/>
      <c r="AB400" s="28"/>
    </row>
    <row r="401" spans="1:28" ht="15" x14ac:dyDescent="0.25">
      <c r="A401" s="32" t="s">
        <v>380</v>
      </c>
      <c r="B401" s="33">
        <v>291.47117500000002</v>
      </c>
      <c r="C401" s="33">
        <v>355.99976899999996</v>
      </c>
      <c r="D401" s="33">
        <v>359.16598900000002</v>
      </c>
      <c r="E401" s="33">
        <v>442.02491900000001</v>
      </c>
      <c r="F401" s="33">
        <v>639.47961099999998</v>
      </c>
      <c r="G401" s="33">
        <v>724.32250999999997</v>
      </c>
      <c r="H401" s="33">
        <v>637.77350799999999</v>
      </c>
      <c r="I401" s="33">
        <v>867.20790099999999</v>
      </c>
      <c r="J401" s="21"/>
      <c r="K401" s="21"/>
      <c r="L401" s="21"/>
      <c r="M401" s="21"/>
      <c r="N401" s="21"/>
      <c r="O401" s="28"/>
      <c r="P401" s="28"/>
      <c r="Q401" s="21"/>
      <c r="R401" s="21"/>
      <c r="S401" s="21"/>
      <c r="T401" s="21"/>
      <c r="U401" s="28"/>
      <c r="V401" s="28"/>
      <c r="W401" s="28"/>
      <c r="X401" s="28"/>
      <c r="Y401" s="28"/>
      <c r="Z401" s="28"/>
      <c r="AA401" s="28"/>
      <c r="AB401" s="28"/>
    </row>
    <row r="402" spans="1:28" ht="15" x14ac:dyDescent="0.25">
      <c r="A402" s="32" t="s">
        <v>394</v>
      </c>
      <c r="B402" s="33">
        <v>284.50791100000004</v>
      </c>
      <c r="C402" s="33">
        <v>253.018047</v>
      </c>
      <c r="D402" s="33">
        <v>280.57811400000003</v>
      </c>
      <c r="E402" s="33">
        <v>320.61687000000001</v>
      </c>
      <c r="F402" s="33">
        <v>384.860614</v>
      </c>
      <c r="G402" s="33">
        <v>404.78472899999997</v>
      </c>
      <c r="H402" s="33">
        <v>419.47362099999998</v>
      </c>
      <c r="I402" s="33">
        <v>417.73856499999999</v>
      </c>
      <c r="J402" s="21"/>
      <c r="K402" s="21"/>
      <c r="L402" s="21"/>
      <c r="M402" s="21"/>
      <c r="N402" s="21"/>
      <c r="O402" s="28"/>
      <c r="P402" s="28"/>
      <c r="Q402" s="21"/>
      <c r="R402" s="21"/>
      <c r="S402" s="21"/>
      <c r="T402" s="21"/>
      <c r="U402" s="28"/>
      <c r="V402" s="28"/>
      <c r="W402" s="28"/>
      <c r="X402" s="28"/>
      <c r="Y402" s="28"/>
      <c r="Z402" s="28"/>
      <c r="AA402" s="28"/>
      <c r="AB402" s="28"/>
    </row>
    <row r="403" spans="1:28" ht="15" x14ac:dyDescent="0.25">
      <c r="A403" s="32" t="s">
        <v>379</v>
      </c>
      <c r="B403" s="33">
        <v>118.07057</v>
      </c>
      <c r="C403" s="33">
        <v>136.84101500000003</v>
      </c>
      <c r="D403" s="33">
        <v>198.008995</v>
      </c>
      <c r="E403" s="33">
        <v>184.301266</v>
      </c>
      <c r="F403" s="33">
        <v>298.32348999999999</v>
      </c>
      <c r="G403" s="33">
        <v>226.873718</v>
      </c>
      <c r="H403" s="33">
        <v>240.48367400000001</v>
      </c>
      <c r="I403" s="33">
        <v>242.68401299999999</v>
      </c>
      <c r="J403" s="21"/>
      <c r="K403" s="21"/>
      <c r="L403" s="21"/>
      <c r="M403" s="21"/>
      <c r="N403" s="21"/>
      <c r="O403" s="28"/>
      <c r="P403" s="28"/>
      <c r="Q403" s="21"/>
      <c r="R403" s="21"/>
      <c r="S403" s="21"/>
      <c r="T403" s="21"/>
      <c r="U403" s="28"/>
      <c r="V403" s="28"/>
      <c r="W403" s="28"/>
      <c r="X403" s="28"/>
      <c r="Y403" s="28"/>
      <c r="Z403" s="28"/>
      <c r="AA403" s="28"/>
      <c r="AB403" s="28"/>
    </row>
    <row r="404" spans="1:28" ht="15" x14ac:dyDescent="0.25">
      <c r="A404" s="32" t="s">
        <v>404</v>
      </c>
      <c r="B404" s="33">
        <v>85.352673999999993</v>
      </c>
      <c r="C404" s="33">
        <v>122.92526600000001</v>
      </c>
      <c r="D404" s="33">
        <v>181.219798</v>
      </c>
      <c r="E404" s="33">
        <v>191.89884599999999</v>
      </c>
      <c r="F404" s="33">
        <v>206.79260099999999</v>
      </c>
      <c r="G404" s="33">
        <v>194.487426</v>
      </c>
      <c r="H404" s="33">
        <v>212.54206200000002</v>
      </c>
      <c r="I404" s="33">
        <v>185.735074</v>
      </c>
      <c r="J404" s="21"/>
      <c r="K404" s="21"/>
      <c r="L404" s="21"/>
      <c r="M404" s="21"/>
      <c r="N404" s="21"/>
      <c r="O404" s="28"/>
      <c r="P404" s="28"/>
      <c r="Q404" s="21"/>
      <c r="R404" s="21"/>
      <c r="S404" s="21"/>
      <c r="T404" s="21"/>
      <c r="U404" s="28"/>
      <c r="V404" s="28"/>
      <c r="W404" s="28"/>
      <c r="X404" s="28"/>
      <c r="Y404" s="28"/>
      <c r="Z404" s="28"/>
      <c r="AA404" s="28"/>
      <c r="AB404" s="28"/>
    </row>
    <row r="405" spans="1:28" ht="15" x14ac:dyDescent="0.25">
      <c r="A405" s="32" t="s">
        <v>399</v>
      </c>
      <c r="B405" s="33">
        <v>52.108016000000006</v>
      </c>
      <c r="C405" s="33">
        <v>65.394166999999996</v>
      </c>
      <c r="D405" s="33">
        <v>64.214122000000003</v>
      </c>
      <c r="E405" s="33">
        <v>72.356975000000006</v>
      </c>
      <c r="F405" s="33">
        <v>83.844954000000001</v>
      </c>
      <c r="G405" s="33">
        <v>98.304491999999996</v>
      </c>
      <c r="H405" s="33">
        <v>167.101236</v>
      </c>
      <c r="I405" s="33">
        <v>185.12116599999999</v>
      </c>
      <c r="J405" s="21"/>
      <c r="K405" s="21"/>
      <c r="L405" s="21"/>
      <c r="M405" s="21"/>
      <c r="N405" s="21"/>
      <c r="O405" s="28"/>
      <c r="P405" s="28"/>
      <c r="Q405" s="21"/>
      <c r="R405" s="21"/>
      <c r="S405" s="21"/>
      <c r="T405" s="21"/>
      <c r="U405" s="28"/>
      <c r="V405" s="28"/>
      <c r="W405" s="28"/>
      <c r="X405" s="28"/>
      <c r="Y405" s="28"/>
      <c r="Z405" s="28"/>
      <c r="AA405" s="28"/>
      <c r="AB405" s="28"/>
    </row>
    <row r="406" spans="1:28" ht="15" x14ac:dyDescent="0.25">
      <c r="A406" s="32" t="s">
        <v>389</v>
      </c>
      <c r="B406" s="33">
        <v>57.469177000000002</v>
      </c>
      <c r="C406" s="33">
        <v>70.031683000000001</v>
      </c>
      <c r="D406" s="33">
        <v>78.094934999999992</v>
      </c>
      <c r="E406" s="33">
        <v>90.501763999999994</v>
      </c>
      <c r="F406" s="33">
        <v>211.22388800000002</v>
      </c>
      <c r="G406" s="33">
        <v>189.91922700000001</v>
      </c>
      <c r="H406" s="33">
        <v>167.04932300000002</v>
      </c>
      <c r="I406" s="33">
        <v>180.94339499999998</v>
      </c>
      <c r="J406" s="21"/>
      <c r="K406" s="21"/>
      <c r="L406" s="21"/>
      <c r="M406" s="21"/>
      <c r="N406" s="21"/>
      <c r="O406" s="28"/>
      <c r="P406" s="28"/>
      <c r="Q406" s="21"/>
      <c r="R406" s="21"/>
      <c r="S406" s="21"/>
      <c r="T406" s="21"/>
      <c r="U406" s="28"/>
      <c r="V406" s="28"/>
      <c r="W406" s="28"/>
      <c r="X406" s="28"/>
      <c r="Y406" s="28"/>
      <c r="Z406" s="28"/>
      <c r="AA406" s="28"/>
      <c r="AB406" s="28"/>
    </row>
    <row r="407" spans="1:28" ht="15" x14ac:dyDescent="0.25">
      <c r="A407" s="32" t="s">
        <v>405</v>
      </c>
      <c r="B407" s="33">
        <v>105.839356</v>
      </c>
      <c r="C407" s="33">
        <v>120.201381</v>
      </c>
      <c r="D407" s="33">
        <v>113.554897</v>
      </c>
      <c r="E407" s="33">
        <v>127.91448299999999</v>
      </c>
      <c r="F407" s="33">
        <v>136.39776699999999</v>
      </c>
      <c r="G407" s="33">
        <v>136.809606</v>
      </c>
      <c r="H407" s="33">
        <v>163.80979099999999</v>
      </c>
      <c r="I407" s="33">
        <v>166.83945300000002</v>
      </c>
      <c r="J407" s="21"/>
      <c r="K407" s="21"/>
      <c r="L407" s="21"/>
      <c r="M407" s="21"/>
      <c r="N407" s="21"/>
      <c r="O407" s="28"/>
      <c r="P407" s="28"/>
      <c r="Q407" s="21"/>
      <c r="R407" s="21"/>
      <c r="S407" s="21"/>
      <c r="T407" s="21"/>
      <c r="U407" s="28"/>
      <c r="V407" s="28"/>
      <c r="W407" s="28"/>
      <c r="X407" s="28"/>
      <c r="Y407" s="28"/>
      <c r="Z407" s="28"/>
      <c r="AA407" s="28"/>
      <c r="AB407" s="28"/>
    </row>
    <row r="408" spans="1:28" ht="15" x14ac:dyDescent="0.25">
      <c r="A408" s="32" t="s">
        <v>390</v>
      </c>
      <c r="B408" s="33">
        <v>79.279834000000008</v>
      </c>
      <c r="C408" s="33">
        <v>82.676068000000001</v>
      </c>
      <c r="D408" s="33">
        <v>122.22766</v>
      </c>
      <c r="E408" s="33">
        <v>139.19989200000001</v>
      </c>
      <c r="F408" s="33">
        <v>170.39791399999999</v>
      </c>
      <c r="G408" s="33">
        <v>191.64535100000001</v>
      </c>
      <c r="H408" s="33">
        <v>204.987686</v>
      </c>
      <c r="I408" s="33">
        <v>161.41672</v>
      </c>
      <c r="J408" s="21"/>
      <c r="K408" s="21"/>
      <c r="L408" s="21"/>
      <c r="M408" s="21"/>
      <c r="N408" s="21"/>
      <c r="O408" s="28"/>
      <c r="P408" s="28"/>
      <c r="Q408" s="21"/>
      <c r="R408" s="21"/>
      <c r="S408" s="21"/>
      <c r="T408" s="21"/>
      <c r="U408" s="28"/>
      <c r="V408" s="28"/>
      <c r="W408" s="28"/>
      <c r="X408" s="28"/>
      <c r="Y408" s="28"/>
      <c r="Z408" s="28"/>
      <c r="AA408" s="28"/>
      <c r="AB408" s="28"/>
    </row>
    <row r="409" spans="1:28" ht="15" x14ac:dyDescent="0.25">
      <c r="A409" s="32" t="s">
        <v>398</v>
      </c>
      <c r="B409" s="33">
        <v>81.447384999999997</v>
      </c>
      <c r="C409" s="33">
        <v>100.13815799999999</v>
      </c>
      <c r="D409" s="33">
        <v>95.345047000000008</v>
      </c>
      <c r="E409" s="33">
        <v>115.778446</v>
      </c>
      <c r="F409" s="33">
        <v>124.87940300000001</v>
      </c>
      <c r="G409" s="33">
        <v>141.462684</v>
      </c>
      <c r="H409" s="33">
        <v>151.89237199999999</v>
      </c>
      <c r="I409" s="33">
        <v>161.388837</v>
      </c>
      <c r="J409" s="21"/>
      <c r="K409" s="21"/>
      <c r="L409" s="21"/>
      <c r="M409" s="21"/>
      <c r="N409" s="21"/>
      <c r="O409" s="28"/>
      <c r="P409" s="28"/>
      <c r="Q409" s="21"/>
      <c r="R409" s="21"/>
      <c r="S409" s="21"/>
      <c r="T409" s="21"/>
      <c r="U409" s="28"/>
      <c r="V409" s="28"/>
      <c r="W409" s="28"/>
      <c r="X409" s="28"/>
      <c r="Y409" s="28"/>
      <c r="Z409" s="28"/>
      <c r="AA409" s="28"/>
      <c r="AB409" s="28"/>
    </row>
    <row r="410" spans="1:28" ht="15" x14ac:dyDescent="0.25">
      <c r="A410" s="32" t="s">
        <v>382</v>
      </c>
      <c r="B410" s="33">
        <v>66.8703</v>
      </c>
      <c r="C410" s="33">
        <v>76.027566000000007</v>
      </c>
      <c r="D410" s="33">
        <v>86.274597999999997</v>
      </c>
      <c r="E410" s="33">
        <v>97.909635999999992</v>
      </c>
      <c r="F410" s="33">
        <v>107.017286</v>
      </c>
      <c r="G410" s="33">
        <v>121.33114599999999</v>
      </c>
      <c r="H410" s="33">
        <v>127.45361100000001</v>
      </c>
      <c r="I410" s="33">
        <v>137.804801</v>
      </c>
      <c r="J410" s="21"/>
      <c r="K410" s="21"/>
      <c r="L410" s="21"/>
      <c r="M410" s="21"/>
      <c r="N410" s="21"/>
      <c r="O410" s="28"/>
      <c r="P410" s="28"/>
      <c r="Q410" s="21"/>
      <c r="R410" s="21"/>
      <c r="S410" s="21"/>
      <c r="T410" s="21"/>
      <c r="U410" s="28"/>
      <c r="V410" s="28"/>
      <c r="W410" s="28"/>
      <c r="X410" s="28"/>
      <c r="Y410" s="28"/>
      <c r="Z410" s="28"/>
      <c r="AA410" s="28"/>
      <c r="AB410" s="28"/>
    </row>
    <row r="411" spans="1:28" ht="15" x14ac:dyDescent="0.25">
      <c r="A411" s="32" t="s">
        <v>381</v>
      </c>
      <c r="B411" s="33">
        <v>49.627303999999995</v>
      </c>
      <c r="C411" s="33">
        <v>60.598868000000003</v>
      </c>
      <c r="D411" s="33">
        <v>61.916085000000002</v>
      </c>
      <c r="E411" s="33">
        <v>75.541226999999992</v>
      </c>
      <c r="F411" s="33">
        <v>82.693230999999997</v>
      </c>
      <c r="G411" s="33">
        <v>94.215480999999997</v>
      </c>
      <c r="H411" s="33">
        <v>102.372249</v>
      </c>
      <c r="I411" s="33">
        <v>110.928124</v>
      </c>
      <c r="J411" s="21"/>
      <c r="K411" s="21"/>
      <c r="L411" s="21"/>
      <c r="M411" s="21"/>
      <c r="N411" s="21"/>
      <c r="O411" s="28"/>
      <c r="P411" s="28"/>
      <c r="Q411" s="21"/>
      <c r="R411" s="21"/>
      <c r="S411" s="21"/>
      <c r="T411" s="21"/>
      <c r="U411" s="28"/>
      <c r="V411" s="28"/>
      <c r="W411" s="28"/>
      <c r="X411" s="28"/>
      <c r="Y411" s="28"/>
      <c r="Z411" s="28"/>
      <c r="AA411" s="28"/>
      <c r="AB411" s="28"/>
    </row>
    <row r="412" spans="1:28" ht="15" x14ac:dyDescent="0.25">
      <c r="A412" s="32" t="s">
        <v>377</v>
      </c>
      <c r="B412" s="33">
        <v>50.422205999999996</v>
      </c>
      <c r="C412" s="33">
        <v>58.443845000000003</v>
      </c>
      <c r="D412" s="33">
        <v>61.996983</v>
      </c>
      <c r="E412" s="33">
        <v>77.990417000000008</v>
      </c>
      <c r="F412" s="33">
        <v>81.211391000000006</v>
      </c>
      <c r="G412" s="33">
        <v>85.659008</v>
      </c>
      <c r="H412" s="33">
        <v>89.371892000000003</v>
      </c>
      <c r="I412" s="33">
        <v>106.003794</v>
      </c>
      <c r="J412" s="21"/>
      <c r="K412" s="21"/>
      <c r="L412" s="21"/>
      <c r="M412" s="21"/>
      <c r="N412" s="21"/>
      <c r="O412" s="28"/>
      <c r="P412" s="28"/>
      <c r="Q412" s="21"/>
      <c r="R412" s="21"/>
      <c r="S412" s="21"/>
      <c r="T412" s="21"/>
      <c r="U412" s="28"/>
      <c r="V412" s="28"/>
      <c r="W412" s="28"/>
      <c r="X412" s="28"/>
      <c r="Y412" s="28"/>
      <c r="Z412" s="28"/>
      <c r="AA412" s="28"/>
      <c r="AB412" s="28"/>
    </row>
    <row r="413" spans="1:28" ht="15" x14ac:dyDescent="0.25">
      <c r="A413" s="32" t="s">
        <v>393</v>
      </c>
      <c r="B413" s="33">
        <v>48.839648000000004</v>
      </c>
      <c r="C413" s="33">
        <v>57.079213000000003</v>
      </c>
      <c r="D413" s="33">
        <v>63.503247000000002</v>
      </c>
      <c r="E413" s="33">
        <v>71.811010999999993</v>
      </c>
      <c r="F413" s="33">
        <v>80.966829000000004</v>
      </c>
      <c r="G413" s="33">
        <v>94.756246000000004</v>
      </c>
      <c r="H413" s="33">
        <v>101.110749</v>
      </c>
      <c r="I413" s="33">
        <v>104.21718399999999</v>
      </c>
      <c r="J413" s="21"/>
      <c r="K413" s="21"/>
      <c r="L413" s="21"/>
      <c r="M413" s="21"/>
      <c r="N413" s="21"/>
      <c r="O413" s="28"/>
      <c r="P413" s="28"/>
      <c r="Q413" s="21"/>
      <c r="R413" s="21"/>
      <c r="S413" s="21"/>
      <c r="T413" s="21"/>
      <c r="U413" s="28"/>
      <c r="V413" s="28"/>
      <c r="W413" s="28"/>
      <c r="X413" s="28"/>
      <c r="Y413" s="28"/>
      <c r="Z413" s="28"/>
      <c r="AA413" s="28"/>
      <c r="AB413" s="28"/>
    </row>
    <row r="414" spans="1:28" ht="15" x14ac:dyDescent="0.25">
      <c r="A414" s="32" t="s">
        <v>385</v>
      </c>
      <c r="B414" s="33">
        <v>129.89659499999999</v>
      </c>
      <c r="C414" s="33">
        <v>108.52830899999999</v>
      </c>
      <c r="D414" s="33">
        <v>83.313584000000006</v>
      </c>
      <c r="E414" s="33">
        <v>93.283090999999999</v>
      </c>
      <c r="F414" s="33">
        <v>106.695652</v>
      </c>
      <c r="G414" s="33">
        <v>112.811635</v>
      </c>
      <c r="H414" s="33">
        <v>103.802841</v>
      </c>
      <c r="I414" s="33">
        <v>101.78615499999999</v>
      </c>
      <c r="J414" s="21"/>
      <c r="K414" s="21"/>
      <c r="L414" s="21"/>
      <c r="M414" s="21"/>
      <c r="N414" s="21"/>
      <c r="O414" s="28"/>
      <c r="P414" s="28"/>
      <c r="Q414" s="21"/>
      <c r="R414" s="21"/>
      <c r="S414" s="21"/>
      <c r="T414" s="21"/>
      <c r="U414" s="28"/>
      <c r="V414" s="28"/>
      <c r="W414" s="28"/>
      <c r="X414" s="28"/>
      <c r="Y414" s="28"/>
      <c r="Z414" s="28"/>
      <c r="AA414" s="28"/>
      <c r="AB414" s="28"/>
    </row>
    <row r="415" spans="1:28" ht="15" x14ac:dyDescent="0.25">
      <c r="A415" s="32" t="s">
        <v>402</v>
      </c>
      <c r="B415" s="33">
        <v>53.740361</v>
      </c>
      <c r="C415" s="33">
        <v>61.814334000000002</v>
      </c>
      <c r="D415" s="33">
        <v>67.167198999999997</v>
      </c>
      <c r="E415" s="33">
        <v>73.260410000000007</v>
      </c>
      <c r="F415" s="33">
        <v>83.428449999999998</v>
      </c>
      <c r="G415" s="33">
        <v>91.21880800000001</v>
      </c>
      <c r="H415" s="33">
        <v>97.756506999999999</v>
      </c>
      <c r="I415" s="33">
        <v>99.521827000000002</v>
      </c>
      <c r="J415" s="21"/>
      <c r="K415" s="21"/>
      <c r="L415" s="21"/>
      <c r="M415" s="21"/>
      <c r="N415" s="21"/>
      <c r="O415" s="28"/>
      <c r="P415" s="28"/>
      <c r="Q415" s="21"/>
      <c r="R415" s="21"/>
      <c r="S415" s="21"/>
      <c r="T415" s="21"/>
      <c r="U415" s="28"/>
      <c r="V415" s="28"/>
      <c r="W415" s="28"/>
      <c r="X415" s="28"/>
      <c r="Y415" s="28"/>
      <c r="Z415" s="28"/>
      <c r="AA415" s="28"/>
      <c r="AB415" s="28"/>
    </row>
    <row r="416" spans="1:28" ht="15" x14ac:dyDescent="0.25">
      <c r="A416" s="32" t="s">
        <v>391</v>
      </c>
      <c r="B416" s="33">
        <v>49.403357000000007</v>
      </c>
      <c r="C416" s="33">
        <v>54.875923999999998</v>
      </c>
      <c r="D416" s="33">
        <v>58.525143999999997</v>
      </c>
      <c r="E416" s="33">
        <v>65.777985000000001</v>
      </c>
      <c r="F416" s="33">
        <v>75.713924000000006</v>
      </c>
      <c r="G416" s="33">
        <v>83.384874999999994</v>
      </c>
      <c r="H416" s="33">
        <v>94.812368000000006</v>
      </c>
      <c r="I416" s="33">
        <v>94.668743000000006</v>
      </c>
      <c r="J416" s="21"/>
      <c r="K416" s="21"/>
      <c r="L416" s="21"/>
      <c r="M416" s="21"/>
      <c r="N416" s="21"/>
      <c r="O416" s="28"/>
      <c r="P416" s="28"/>
      <c r="Q416" s="21"/>
      <c r="R416" s="21"/>
      <c r="S416" s="21"/>
      <c r="T416" s="21"/>
      <c r="U416" s="28"/>
      <c r="V416" s="28"/>
      <c r="W416" s="28"/>
      <c r="X416" s="28"/>
      <c r="Y416" s="28"/>
      <c r="Z416" s="28"/>
      <c r="AA416" s="28"/>
      <c r="AB416" s="28"/>
    </row>
    <row r="417" spans="1:28" ht="15" x14ac:dyDescent="0.25">
      <c r="A417" s="32" t="s">
        <v>392</v>
      </c>
      <c r="B417" s="33">
        <v>44.707883000000002</v>
      </c>
      <c r="C417" s="33">
        <v>49.112790999999994</v>
      </c>
      <c r="D417" s="33">
        <v>53.768910000000005</v>
      </c>
      <c r="E417" s="33">
        <v>64.177138999999997</v>
      </c>
      <c r="F417" s="33">
        <v>72.595236</v>
      </c>
      <c r="G417" s="33">
        <v>82.950310999999999</v>
      </c>
      <c r="H417" s="33">
        <v>86.449923999999996</v>
      </c>
      <c r="I417" s="33">
        <v>87.697000000000003</v>
      </c>
      <c r="J417" s="21"/>
      <c r="K417" s="21"/>
      <c r="L417" s="21"/>
      <c r="M417" s="21"/>
      <c r="N417" s="21"/>
      <c r="O417" s="28"/>
      <c r="P417" s="28"/>
      <c r="Q417" s="21"/>
      <c r="R417" s="21"/>
      <c r="S417" s="21"/>
      <c r="T417" s="21"/>
      <c r="U417" s="28"/>
      <c r="V417" s="28"/>
      <c r="W417" s="28"/>
      <c r="X417" s="28"/>
      <c r="Y417" s="28"/>
      <c r="Z417" s="28"/>
      <c r="AA417" s="28"/>
      <c r="AB417" s="28"/>
    </row>
    <row r="418" spans="1:28" ht="15" x14ac:dyDescent="0.25">
      <c r="A418" s="32" t="s">
        <v>397</v>
      </c>
      <c r="B418" s="33">
        <v>44.834423999999999</v>
      </c>
      <c r="C418" s="33">
        <v>54.663254999999999</v>
      </c>
      <c r="D418" s="33">
        <v>57.752172000000002</v>
      </c>
      <c r="E418" s="33">
        <v>63.140093999999998</v>
      </c>
      <c r="F418" s="33">
        <v>67.236766000000003</v>
      </c>
      <c r="G418" s="33">
        <v>73.923047999999994</v>
      </c>
      <c r="H418" s="33">
        <v>86.970558999999994</v>
      </c>
      <c r="I418" s="33">
        <v>85.631946999999997</v>
      </c>
      <c r="J418" s="21"/>
      <c r="K418" s="21"/>
      <c r="L418" s="21"/>
      <c r="M418" s="21"/>
      <c r="N418" s="21"/>
      <c r="O418" s="28"/>
      <c r="P418" s="28"/>
      <c r="Q418" s="21"/>
      <c r="R418" s="21"/>
      <c r="S418" s="21"/>
      <c r="T418" s="21"/>
      <c r="U418" s="28"/>
      <c r="V418" s="28"/>
      <c r="W418" s="28"/>
      <c r="X418" s="28"/>
      <c r="Y418" s="28"/>
      <c r="Z418" s="28"/>
      <c r="AA418" s="28"/>
      <c r="AB418" s="28"/>
    </row>
    <row r="419" spans="1:28" ht="15" x14ac:dyDescent="0.25">
      <c r="A419" s="32" t="s">
        <v>388</v>
      </c>
      <c r="B419" s="33">
        <v>43.336402999999997</v>
      </c>
      <c r="C419" s="33">
        <v>49.477311</v>
      </c>
      <c r="D419" s="33">
        <v>53.910796999999995</v>
      </c>
      <c r="E419" s="33">
        <v>63.839718999999995</v>
      </c>
      <c r="F419" s="33">
        <v>69.232738999999995</v>
      </c>
      <c r="G419" s="33">
        <v>75.189137000000002</v>
      </c>
      <c r="H419" s="33">
        <v>81.065731</v>
      </c>
      <c r="I419" s="33">
        <v>82.076138</v>
      </c>
      <c r="J419" s="21"/>
      <c r="K419" s="21"/>
      <c r="L419" s="21"/>
      <c r="M419" s="21"/>
      <c r="N419" s="21"/>
      <c r="O419" s="28"/>
      <c r="P419" s="28"/>
      <c r="Q419" s="21"/>
      <c r="R419" s="21"/>
      <c r="S419" s="21"/>
      <c r="T419" s="21"/>
      <c r="U419" s="28"/>
      <c r="V419" s="28"/>
      <c r="W419" s="28"/>
      <c r="X419" s="28"/>
      <c r="Y419" s="28"/>
      <c r="Z419" s="28"/>
      <c r="AA419" s="28"/>
      <c r="AB419" s="28"/>
    </row>
    <row r="420" spans="1:28" ht="15" x14ac:dyDescent="0.25">
      <c r="A420" s="32" t="s">
        <v>401</v>
      </c>
      <c r="B420" s="33">
        <v>42.656973000000001</v>
      </c>
      <c r="C420" s="33">
        <v>47.790184000000004</v>
      </c>
      <c r="D420" s="33">
        <v>49.754196</v>
      </c>
      <c r="E420" s="33">
        <v>57.129849999999998</v>
      </c>
      <c r="F420" s="33">
        <v>65.979808000000006</v>
      </c>
      <c r="G420" s="33">
        <v>70.241411999999997</v>
      </c>
      <c r="H420" s="33">
        <v>74.399799999999999</v>
      </c>
      <c r="I420" s="33">
        <v>78.695499999999996</v>
      </c>
      <c r="J420" s="21"/>
      <c r="K420" s="21"/>
      <c r="L420" s="21"/>
      <c r="M420" s="21"/>
      <c r="N420" s="21"/>
      <c r="O420" s="28"/>
      <c r="P420" s="28"/>
      <c r="Q420" s="21"/>
      <c r="R420" s="21"/>
      <c r="S420" s="21"/>
      <c r="T420" s="21"/>
      <c r="U420" s="28"/>
      <c r="V420" s="28"/>
      <c r="W420" s="28"/>
      <c r="X420" s="28"/>
      <c r="Y420" s="28"/>
      <c r="Z420" s="28"/>
      <c r="AA420" s="28"/>
      <c r="AB420" s="28"/>
    </row>
    <row r="421" spans="1:28" ht="15" x14ac:dyDescent="0.25">
      <c r="A421" s="32" t="s">
        <v>403</v>
      </c>
      <c r="B421" s="33">
        <v>46.010987999999998</v>
      </c>
      <c r="C421" s="33">
        <v>49.685777999999999</v>
      </c>
      <c r="D421" s="33">
        <v>52.861342999999998</v>
      </c>
      <c r="E421" s="33">
        <v>60.831122999999998</v>
      </c>
      <c r="F421" s="33">
        <v>64.197593999999995</v>
      </c>
      <c r="G421" s="33">
        <v>70.856941000000006</v>
      </c>
      <c r="H421" s="33">
        <v>77.763558000000003</v>
      </c>
      <c r="I421" s="33">
        <v>75.48719100000001</v>
      </c>
      <c r="J421" s="21"/>
      <c r="K421" s="21"/>
      <c r="L421" s="21"/>
      <c r="M421" s="21"/>
      <c r="N421" s="21"/>
      <c r="O421" s="28"/>
      <c r="P421" s="28"/>
      <c r="Q421" s="21"/>
      <c r="R421" s="21"/>
      <c r="S421" s="21"/>
      <c r="T421" s="21"/>
      <c r="U421" s="28"/>
      <c r="V421" s="28"/>
      <c r="W421" s="28"/>
      <c r="X421" s="28"/>
      <c r="Y421" s="28"/>
      <c r="Z421" s="28"/>
      <c r="AA421" s="28"/>
      <c r="AB421" s="28"/>
    </row>
    <row r="422" spans="1:28" ht="15" x14ac:dyDescent="0.25">
      <c r="A422" s="32" t="s">
        <v>400</v>
      </c>
      <c r="B422" s="33">
        <v>38.436410000000002</v>
      </c>
      <c r="C422" s="33">
        <v>42.764727000000001</v>
      </c>
      <c r="D422" s="33">
        <v>47.025613</v>
      </c>
      <c r="E422" s="33">
        <v>54.210462</v>
      </c>
      <c r="F422" s="33">
        <v>59.038807999999996</v>
      </c>
      <c r="G422" s="33">
        <v>63.710839</v>
      </c>
      <c r="H422" s="33">
        <v>66.126744000000002</v>
      </c>
      <c r="I422" s="33">
        <v>69.00060400000001</v>
      </c>
      <c r="J422" s="21"/>
      <c r="K422" s="21"/>
      <c r="L422" s="21"/>
      <c r="M422" s="21"/>
      <c r="N422" s="21"/>
      <c r="O422" s="28"/>
      <c r="P422" s="28"/>
      <c r="Q422" s="21"/>
      <c r="R422" s="21"/>
      <c r="S422" s="21"/>
      <c r="T422" s="21"/>
      <c r="U422" s="28"/>
      <c r="V422" s="28"/>
      <c r="W422" s="28"/>
      <c r="X422" s="28"/>
      <c r="Y422" s="28"/>
      <c r="Z422" s="28"/>
      <c r="AA422" s="28"/>
      <c r="AB422" s="28"/>
    </row>
    <row r="423" spans="1:28" ht="15" x14ac:dyDescent="0.25">
      <c r="A423" s="32" t="s">
        <v>396</v>
      </c>
      <c r="B423" s="33">
        <v>30.768371999999999</v>
      </c>
      <c r="C423" s="33">
        <v>35.071531</v>
      </c>
      <c r="D423" s="33">
        <v>37.451012999999996</v>
      </c>
      <c r="E423" s="33">
        <v>43.850102</v>
      </c>
      <c r="F423" s="33">
        <v>48.930278999999999</v>
      </c>
      <c r="G423" s="33">
        <v>52.183405</v>
      </c>
      <c r="H423" s="33">
        <v>55.769264999999997</v>
      </c>
      <c r="I423" s="33">
        <v>60.619382999999999</v>
      </c>
      <c r="J423" s="21"/>
      <c r="K423" s="21"/>
      <c r="L423" s="21"/>
      <c r="M423" s="21"/>
      <c r="N423" s="21"/>
      <c r="O423" s="28"/>
      <c r="P423" s="28"/>
      <c r="Q423" s="21"/>
      <c r="R423" s="21"/>
      <c r="S423" s="21"/>
      <c r="T423" s="21"/>
      <c r="U423" s="28"/>
      <c r="V423" s="28"/>
      <c r="W423" s="28"/>
      <c r="X423" s="28"/>
      <c r="Y423" s="28"/>
      <c r="Z423" s="28"/>
      <c r="AA423" s="28"/>
      <c r="AB423" s="28"/>
    </row>
    <row r="424" spans="1:28" ht="15" x14ac:dyDescent="0.25">
      <c r="A424" s="32" t="s">
        <v>384</v>
      </c>
      <c r="B424" s="33">
        <v>29.108155</v>
      </c>
      <c r="C424" s="33">
        <v>33.075499999999998</v>
      </c>
      <c r="D424" s="33">
        <v>36.202802000000005</v>
      </c>
      <c r="E424" s="33">
        <v>40.151837</v>
      </c>
      <c r="F424" s="33">
        <v>45.896870999999997</v>
      </c>
      <c r="G424" s="33">
        <v>50.593170000000001</v>
      </c>
      <c r="H424" s="33">
        <v>52.941446999999997</v>
      </c>
      <c r="I424" s="33">
        <v>55.141649999999998</v>
      </c>
      <c r="J424" s="21"/>
      <c r="K424" s="21"/>
      <c r="L424" s="21"/>
      <c r="M424" s="21"/>
      <c r="N424" s="21"/>
      <c r="O424" s="28"/>
      <c r="P424" s="28"/>
      <c r="Q424" s="21"/>
      <c r="R424" s="21"/>
      <c r="S424" s="21"/>
      <c r="T424" s="21"/>
      <c r="U424" s="28"/>
      <c r="V424" s="28"/>
      <c r="W424" s="28"/>
      <c r="X424" s="28"/>
      <c r="Y424" s="28"/>
      <c r="Z424" s="28"/>
      <c r="AA424" s="28"/>
      <c r="AB424" s="28"/>
    </row>
    <row r="425" spans="1:28" ht="15" x14ac:dyDescent="0.25">
      <c r="A425" s="32" t="s">
        <v>386</v>
      </c>
      <c r="B425" s="33">
        <v>37.654978999999997</v>
      </c>
      <c r="C425" s="33">
        <v>39.999309000000004</v>
      </c>
      <c r="D425" s="33">
        <v>41.580852</v>
      </c>
      <c r="E425" s="33">
        <v>46.406792000000003</v>
      </c>
      <c r="F425" s="33">
        <v>48.596802000000004</v>
      </c>
      <c r="G425" s="33">
        <v>53.343987999999996</v>
      </c>
      <c r="H425" s="33">
        <v>55.187795999999999</v>
      </c>
      <c r="I425" s="33">
        <v>51.517586000000001</v>
      </c>
      <c r="J425" s="21"/>
      <c r="K425" s="21"/>
      <c r="L425" s="21"/>
      <c r="M425" s="21"/>
      <c r="N425" s="21"/>
      <c r="O425" s="28"/>
      <c r="P425" s="28"/>
      <c r="Q425" s="21"/>
      <c r="R425" s="21"/>
      <c r="S425" s="21"/>
      <c r="T425" s="21"/>
      <c r="U425" s="28"/>
      <c r="V425" s="28"/>
      <c r="W425" s="28"/>
      <c r="X425" s="28"/>
      <c r="Y425" s="28"/>
      <c r="Z425" s="28"/>
      <c r="AA425" s="28"/>
      <c r="AB425" s="28"/>
    </row>
    <row r="426" spans="1:28" ht="15" x14ac:dyDescent="0.25">
      <c r="A426" s="32" t="s">
        <v>395</v>
      </c>
      <c r="B426" s="33">
        <v>24.189803000000001</v>
      </c>
      <c r="C426" s="33">
        <v>26.981235999999999</v>
      </c>
      <c r="D426" s="33">
        <v>30.010488000000002</v>
      </c>
      <c r="E426" s="33">
        <v>35.947913999999997</v>
      </c>
      <c r="F426" s="33">
        <v>40.340482000000002</v>
      </c>
      <c r="G426" s="33">
        <v>43.400528000000001</v>
      </c>
      <c r="H426" s="33">
        <v>46.072935000000001</v>
      </c>
      <c r="I426" s="33">
        <v>44.297766000000003</v>
      </c>
      <c r="J426" s="21"/>
      <c r="K426" s="21"/>
      <c r="L426" s="21"/>
      <c r="M426" s="21"/>
      <c r="N426" s="21"/>
      <c r="O426" s="28"/>
      <c r="P426" s="28"/>
      <c r="Q426" s="21"/>
      <c r="R426" s="21"/>
      <c r="S426" s="21"/>
      <c r="T426" s="21"/>
      <c r="U426" s="28"/>
      <c r="V426" s="28"/>
      <c r="W426" s="28"/>
      <c r="X426" s="28"/>
      <c r="Y426" s="28"/>
      <c r="Z426" s="28"/>
      <c r="AA426" s="28"/>
      <c r="AB426" s="28"/>
    </row>
    <row r="427" spans="1:28" ht="15" x14ac:dyDescent="0.25">
      <c r="A427" s="32" t="s">
        <v>383</v>
      </c>
      <c r="B427" s="33">
        <v>20.669654999999999</v>
      </c>
      <c r="C427" s="33">
        <v>23.235268000000001</v>
      </c>
      <c r="D427" s="33">
        <v>24.036848000000003</v>
      </c>
      <c r="E427" s="33">
        <v>27.222891999999998</v>
      </c>
      <c r="F427" s="33">
        <v>30.872903999999998</v>
      </c>
      <c r="G427" s="33">
        <v>34.368513</v>
      </c>
      <c r="H427" s="33">
        <v>34.763741000000003</v>
      </c>
      <c r="I427" s="33">
        <v>38.274097999999995</v>
      </c>
      <c r="J427" s="21"/>
      <c r="K427" s="21"/>
      <c r="L427" s="21"/>
      <c r="M427" s="21"/>
      <c r="N427" s="21"/>
      <c r="O427" s="28"/>
      <c r="P427" s="28"/>
      <c r="Q427" s="21"/>
      <c r="R427" s="21"/>
      <c r="S427" s="21"/>
      <c r="T427" s="21"/>
      <c r="U427" s="28"/>
      <c r="V427" s="28"/>
      <c r="W427" s="28"/>
      <c r="X427" s="28"/>
      <c r="Y427" s="28"/>
      <c r="Z427" s="28"/>
      <c r="AA427" s="28"/>
      <c r="AB427" s="28"/>
    </row>
    <row r="428" spans="1:28" ht="15" x14ac:dyDescent="0.25">
      <c r="A428" s="32"/>
      <c r="B428" s="33"/>
      <c r="C428" s="33"/>
      <c r="D428" s="33"/>
      <c r="E428" s="33"/>
      <c r="F428" s="28"/>
      <c r="G428" s="28"/>
      <c r="H428" s="28"/>
      <c r="I428" s="28"/>
      <c r="J428" s="21"/>
      <c r="K428" s="21"/>
      <c r="L428" s="21"/>
      <c r="M428" s="21"/>
      <c r="N428" s="21"/>
      <c r="O428" s="28"/>
      <c r="P428" s="28"/>
      <c r="Q428" s="21"/>
      <c r="R428" s="21"/>
      <c r="S428" s="21"/>
      <c r="T428" s="21"/>
      <c r="U428" s="28"/>
      <c r="V428" s="28"/>
      <c r="W428" s="28"/>
      <c r="X428" s="28"/>
      <c r="Y428" s="28"/>
      <c r="Z428" s="28"/>
      <c r="AA428" s="28"/>
      <c r="AB428" s="28"/>
    </row>
    <row r="429" spans="1:28" ht="15" x14ac:dyDescent="0.25">
      <c r="A429" s="24" t="s">
        <v>406</v>
      </c>
      <c r="B429" s="25">
        <v>1606.6415529999997</v>
      </c>
      <c r="C429" s="25">
        <v>1862.9568450000002</v>
      </c>
      <c r="D429" s="25">
        <v>2062.085247</v>
      </c>
      <c r="E429" s="25">
        <v>2349.3330700000006</v>
      </c>
      <c r="F429" s="25">
        <v>2684.9378919999999</v>
      </c>
      <c r="G429" s="25">
        <v>3002.04207</v>
      </c>
      <c r="H429" s="25">
        <v>3261.9161079999994</v>
      </c>
      <c r="I429" s="25">
        <v>3497.8113159999994</v>
      </c>
      <c r="J429" s="21"/>
      <c r="K429" s="21"/>
      <c r="L429" s="21"/>
      <c r="M429" s="21"/>
      <c r="N429" s="21"/>
      <c r="O429" s="28"/>
      <c r="P429" s="28"/>
      <c r="Q429" s="21"/>
      <c r="R429" s="21"/>
      <c r="S429" s="21"/>
      <c r="T429" s="21"/>
      <c r="U429" s="28"/>
      <c r="V429" s="28"/>
      <c r="W429" s="28"/>
      <c r="X429" s="28"/>
      <c r="Y429" s="28"/>
      <c r="Z429" s="28"/>
      <c r="AA429" s="28"/>
      <c r="AB429" s="28"/>
    </row>
    <row r="430" spans="1:28" x14ac:dyDescent="0.2">
      <c r="A430" s="32"/>
      <c r="B430" s="33"/>
      <c r="C430" s="33"/>
      <c r="D430" s="33"/>
      <c r="E430" s="33"/>
    </row>
    <row r="431" spans="1:28" x14ac:dyDescent="0.2">
      <c r="A431" s="32" t="s">
        <v>408</v>
      </c>
      <c r="B431" s="33">
        <v>382.89705699999996</v>
      </c>
      <c r="C431" s="33">
        <v>440.955062</v>
      </c>
      <c r="D431" s="33">
        <v>486.53737599999999</v>
      </c>
      <c r="E431" s="33">
        <v>550.84816699999999</v>
      </c>
      <c r="F431" s="33">
        <v>634.59386899999993</v>
      </c>
      <c r="G431" s="33">
        <v>773.32967000000008</v>
      </c>
      <c r="H431" s="33">
        <v>835.08500000000004</v>
      </c>
      <c r="I431" s="33">
        <v>994.31472699999995</v>
      </c>
    </row>
    <row r="432" spans="1:28" x14ac:dyDescent="0.2">
      <c r="A432" s="32" t="s">
        <v>407</v>
      </c>
      <c r="B432" s="33">
        <v>174.811499</v>
      </c>
      <c r="C432" s="33">
        <v>203.246847</v>
      </c>
      <c r="D432" s="33">
        <v>233.47186300000001</v>
      </c>
      <c r="E432" s="33">
        <v>272.37627299999997</v>
      </c>
      <c r="F432" s="33">
        <v>296.40654000000001</v>
      </c>
      <c r="G432" s="33">
        <v>331.76642399999997</v>
      </c>
      <c r="H432" s="33">
        <v>349.91831500000001</v>
      </c>
      <c r="I432" s="33">
        <v>369.46115700000001</v>
      </c>
    </row>
    <row r="433" spans="1:9" x14ac:dyDescent="0.2">
      <c r="A433" s="32" t="s">
        <v>413</v>
      </c>
      <c r="B433" s="33">
        <v>172.59997099999998</v>
      </c>
      <c r="C433" s="33">
        <v>181.601022</v>
      </c>
      <c r="D433" s="33">
        <v>208.92398600000001</v>
      </c>
      <c r="E433" s="33">
        <v>217.539424</v>
      </c>
      <c r="F433" s="33">
        <v>275.24298399999998</v>
      </c>
      <c r="G433" s="33">
        <v>291.85344799999996</v>
      </c>
      <c r="H433" s="33">
        <v>337.519429</v>
      </c>
      <c r="I433" s="33">
        <v>342.50732599999998</v>
      </c>
    </row>
    <row r="434" spans="1:9" x14ac:dyDescent="0.2">
      <c r="A434" s="32" t="s">
        <v>421</v>
      </c>
      <c r="B434" s="33">
        <v>124.793261</v>
      </c>
      <c r="C434" s="33">
        <v>147.39341899999999</v>
      </c>
      <c r="D434" s="33">
        <v>170.67648300000002</v>
      </c>
      <c r="E434" s="33">
        <v>194.772256</v>
      </c>
      <c r="F434" s="33">
        <v>216.11489799999998</v>
      </c>
      <c r="G434" s="33">
        <v>235.79316200000002</v>
      </c>
      <c r="H434" s="33">
        <v>279.75634000000002</v>
      </c>
      <c r="I434" s="33">
        <v>299.82407599999999</v>
      </c>
    </row>
    <row r="435" spans="1:9" x14ac:dyDescent="0.2">
      <c r="A435" s="32" t="s">
        <v>420</v>
      </c>
      <c r="B435" s="33">
        <v>115.777871</v>
      </c>
      <c r="C435" s="33">
        <v>137.43173000000002</v>
      </c>
      <c r="D435" s="33">
        <v>147.90626800000001</v>
      </c>
      <c r="E435" s="33">
        <v>176.21087299999999</v>
      </c>
      <c r="F435" s="33">
        <v>215.894747</v>
      </c>
      <c r="G435" s="33">
        <v>218.87429900000001</v>
      </c>
      <c r="H435" s="33">
        <v>242.041101</v>
      </c>
      <c r="I435" s="33">
        <v>246.71408300000002</v>
      </c>
    </row>
    <row r="436" spans="1:9" x14ac:dyDescent="0.2">
      <c r="A436" s="32" t="s">
        <v>419</v>
      </c>
      <c r="B436" s="33">
        <v>108.81660599999999</v>
      </c>
      <c r="C436" s="33">
        <v>129.24142499999999</v>
      </c>
      <c r="D436" s="33">
        <v>140.33964399999999</v>
      </c>
      <c r="E436" s="33">
        <v>160.40838500000001</v>
      </c>
      <c r="F436" s="33">
        <v>181.186149</v>
      </c>
      <c r="G436" s="33">
        <v>185.873547</v>
      </c>
      <c r="H436" s="33">
        <v>200.71963200000002</v>
      </c>
      <c r="I436" s="33">
        <v>211.15058499999998</v>
      </c>
    </row>
    <row r="437" spans="1:9" x14ac:dyDescent="0.2">
      <c r="A437" s="32" t="s">
        <v>411</v>
      </c>
      <c r="B437" s="33">
        <v>97.878770000000003</v>
      </c>
      <c r="C437" s="33">
        <v>109.603595</v>
      </c>
      <c r="D437" s="33">
        <v>127.244086</v>
      </c>
      <c r="E437" s="33">
        <v>138.543519</v>
      </c>
      <c r="F437" s="33">
        <v>156.39126800000003</v>
      </c>
      <c r="G437" s="33">
        <v>179.00282800000002</v>
      </c>
      <c r="H437" s="33">
        <v>194.43632099999999</v>
      </c>
      <c r="I437" s="33">
        <v>208.83515599999998</v>
      </c>
    </row>
    <row r="438" spans="1:9" x14ac:dyDescent="0.2">
      <c r="A438" s="32" t="s">
        <v>415</v>
      </c>
      <c r="B438" s="33">
        <v>69.735039</v>
      </c>
      <c r="C438" s="33">
        <v>89.956435999999997</v>
      </c>
      <c r="D438" s="33">
        <v>83.684456999999995</v>
      </c>
      <c r="E438" s="33">
        <v>108.517174</v>
      </c>
      <c r="F438" s="33">
        <v>112.516307</v>
      </c>
      <c r="G438" s="33">
        <v>123.37416899999999</v>
      </c>
      <c r="H438" s="33">
        <v>125.38652</v>
      </c>
      <c r="I438" s="33">
        <v>132.185834</v>
      </c>
    </row>
    <row r="439" spans="1:9" x14ac:dyDescent="0.2">
      <c r="A439" s="32" t="s">
        <v>418</v>
      </c>
      <c r="B439" s="33">
        <v>53.202486</v>
      </c>
      <c r="C439" s="33">
        <v>62.343351999999996</v>
      </c>
      <c r="D439" s="33">
        <v>78.442740000000001</v>
      </c>
      <c r="E439" s="33">
        <v>89.342527000000004</v>
      </c>
      <c r="F439" s="33">
        <v>103.55550500000001</v>
      </c>
      <c r="G439" s="33">
        <v>124.225572</v>
      </c>
      <c r="H439" s="33">
        <v>127.011543</v>
      </c>
      <c r="I439" s="33">
        <v>130.32524800000002</v>
      </c>
    </row>
    <row r="440" spans="1:9" x14ac:dyDescent="0.2">
      <c r="A440" s="32" t="s">
        <v>410</v>
      </c>
      <c r="B440" s="33">
        <v>62.151466999999997</v>
      </c>
      <c r="C440" s="33">
        <v>72.049668999999994</v>
      </c>
      <c r="D440" s="33">
        <v>83.400652000000008</v>
      </c>
      <c r="E440" s="33">
        <v>91.044172000000003</v>
      </c>
      <c r="F440" s="33">
        <v>101.17066800000001</v>
      </c>
      <c r="G440" s="33">
        <v>112.619406</v>
      </c>
      <c r="H440" s="33">
        <v>117.66898500000001</v>
      </c>
      <c r="I440" s="33">
        <v>123.113765</v>
      </c>
    </row>
    <row r="441" spans="1:9" x14ac:dyDescent="0.2">
      <c r="A441" s="32" t="s">
        <v>422</v>
      </c>
      <c r="B441" s="33">
        <v>50.772717999999998</v>
      </c>
      <c r="C441" s="33">
        <v>56.859927999999996</v>
      </c>
      <c r="D441" s="33">
        <v>60.292902000000005</v>
      </c>
      <c r="E441" s="33">
        <v>75.056162999999998</v>
      </c>
      <c r="F441" s="33">
        <v>87.943160999999989</v>
      </c>
      <c r="G441" s="33">
        <v>90.718727999999999</v>
      </c>
      <c r="H441" s="33">
        <v>99.729320000000001</v>
      </c>
      <c r="I441" s="33">
        <v>90.085596999999993</v>
      </c>
    </row>
    <row r="442" spans="1:9" x14ac:dyDescent="0.2">
      <c r="A442" s="32" t="s">
        <v>414</v>
      </c>
      <c r="B442" s="33">
        <v>50.314608</v>
      </c>
      <c r="C442" s="33">
        <v>69.427327999999989</v>
      </c>
      <c r="D442" s="33">
        <v>60.784108000000003</v>
      </c>
      <c r="E442" s="33">
        <v>74.641210999999998</v>
      </c>
      <c r="F442" s="33">
        <v>80.232475999999991</v>
      </c>
      <c r="G442" s="33">
        <v>87.457250999999999</v>
      </c>
      <c r="H442" s="33">
        <v>90.784215000000003</v>
      </c>
      <c r="I442" s="33">
        <v>89.068280000000001</v>
      </c>
    </row>
    <row r="443" spans="1:9" x14ac:dyDescent="0.2">
      <c r="A443" s="32" t="s">
        <v>409</v>
      </c>
      <c r="B443" s="33">
        <v>46.726150000000004</v>
      </c>
      <c r="C443" s="33">
        <v>51.203489999999995</v>
      </c>
      <c r="D443" s="33">
        <v>57.987410000000004</v>
      </c>
      <c r="E443" s="33">
        <v>62.928007000000001</v>
      </c>
      <c r="F443" s="33">
        <v>71.332191999999992</v>
      </c>
      <c r="G443" s="33">
        <v>80.762126000000009</v>
      </c>
      <c r="H443" s="33">
        <v>85.607403999999988</v>
      </c>
      <c r="I443" s="33">
        <v>80.379638999999997</v>
      </c>
    </row>
    <row r="444" spans="1:9" x14ac:dyDescent="0.2">
      <c r="A444" s="32" t="s">
        <v>416</v>
      </c>
      <c r="B444" s="33">
        <v>33.934146999999996</v>
      </c>
      <c r="C444" s="33">
        <v>41.262233999999999</v>
      </c>
      <c r="D444" s="33">
        <v>45.221305999999998</v>
      </c>
      <c r="E444" s="33">
        <v>50.240978999999996</v>
      </c>
      <c r="F444" s="33">
        <v>54.805576000000002</v>
      </c>
      <c r="G444" s="33">
        <v>62.970131000000002</v>
      </c>
      <c r="H444" s="33">
        <v>67.196789999999993</v>
      </c>
      <c r="I444" s="33">
        <v>72.151923999999994</v>
      </c>
    </row>
    <row r="445" spans="1:9" x14ac:dyDescent="0.2">
      <c r="A445" s="32" t="s">
        <v>417</v>
      </c>
      <c r="B445" s="33">
        <v>31.929376999999999</v>
      </c>
      <c r="C445" s="33">
        <v>34.653300999999999</v>
      </c>
      <c r="D445" s="33">
        <v>37.976819999999996</v>
      </c>
      <c r="E445" s="33">
        <v>45.040129999999998</v>
      </c>
      <c r="F445" s="33">
        <v>48.236249000000001</v>
      </c>
      <c r="G445" s="33">
        <v>56.387402999999999</v>
      </c>
      <c r="H445" s="33">
        <v>60.636434999999999</v>
      </c>
      <c r="I445" s="33">
        <v>61.961550000000003</v>
      </c>
    </row>
    <row r="446" spans="1:9" x14ac:dyDescent="0.2">
      <c r="A446" s="32" t="s">
        <v>412</v>
      </c>
      <c r="B446" s="33">
        <v>30.300526000000001</v>
      </c>
      <c r="C446" s="33">
        <v>35.728006999999998</v>
      </c>
      <c r="D446" s="33">
        <v>39.195146000000001</v>
      </c>
      <c r="E446" s="33">
        <v>41.823809999999995</v>
      </c>
      <c r="F446" s="33">
        <v>49.315303</v>
      </c>
      <c r="G446" s="33">
        <v>47.033906000000002</v>
      </c>
      <c r="H446" s="33">
        <v>48.418758000000004</v>
      </c>
      <c r="I446" s="33">
        <v>45.732368999999998</v>
      </c>
    </row>
    <row r="447" spans="1:9" x14ac:dyDescent="0.2">
      <c r="A447" s="32"/>
      <c r="B447" s="33"/>
      <c r="C447" s="33"/>
      <c r="D447" s="33"/>
      <c r="E447" s="33"/>
    </row>
    <row r="448" spans="1:9" x14ac:dyDescent="0.2">
      <c r="A448" s="24" t="s">
        <v>423</v>
      </c>
      <c r="B448" s="25">
        <v>7719.9570570000005</v>
      </c>
      <c r="C448" s="25">
        <v>10167.291358999999</v>
      </c>
      <c r="D448" s="25">
        <v>13207.782979</v>
      </c>
      <c r="E448" s="25">
        <v>13107.152732999997</v>
      </c>
      <c r="F448" s="25">
        <v>15358.514987</v>
      </c>
      <c r="G448" s="25">
        <v>17102.081867999997</v>
      </c>
      <c r="H448" s="25">
        <v>14410.992584000001</v>
      </c>
      <c r="I448" s="25">
        <v>17723.636706000005</v>
      </c>
    </row>
    <row r="449" spans="1:9" x14ac:dyDescent="0.2">
      <c r="A449" s="32"/>
      <c r="B449" s="33"/>
      <c r="C449" s="33"/>
      <c r="D449" s="33"/>
      <c r="E449" s="33"/>
    </row>
    <row r="450" spans="1:9" x14ac:dyDescent="0.2">
      <c r="A450" s="32" t="s">
        <v>436</v>
      </c>
      <c r="B450" s="33">
        <v>1899.744723</v>
      </c>
      <c r="C450" s="33">
        <v>2433.8022989999999</v>
      </c>
      <c r="D450" s="33">
        <v>3261.809432</v>
      </c>
      <c r="E450" s="33">
        <v>3385.205254</v>
      </c>
      <c r="F450" s="33">
        <v>3824.4881129999999</v>
      </c>
      <c r="G450" s="33">
        <v>4376.4767520000005</v>
      </c>
      <c r="H450" s="33">
        <v>4009.6714470000002</v>
      </c>
      <c r="I450" s="33">
        <v>4804.7294510000002</v>
      </c>
    </row>
    <row r="451" spans="1:9" x14ac:dyDescent="0.2">
      <c r="A451" s="32" t="s">
        <v>426</v>
      </c>
      <c r="B451" s="33">
        <v>1921.5783040000001</v>
      </c>
      <c r="C451" s="33">
        <v>2288.7208519999999</v>
      </c>
      <c r="D451" s="33">
        <v>2816.3702439999997</v>
      </c>
      <c r="E451" s="33">
        <v>2888.677095</v>
      </c>
      <c r="F451" s="33">
        <v>3337.7225469999998</v>
      </c>
      <c r="G451" s="33">
        <v>3718.3514369999998</v>
      </c>
      <c r="H451" s="33">
        <v>3379.0073069999999</v>
      </c>
      <c r="I451" s="33">
        <v>3889.9516630000003</v>
      </c>
    </row>
    <row r="452" spans="1:9" x14ac:dyDescent="0.2">
      <c r="A452" s="32" t="s">
        <v>442</v>
      </c>
      <c r="B452" s="33">
        <v>959.03535099999999</v>
      </c>
      <c r="C452" s="33">
        <v>1487.1812190000001</v>
      </c>
      <c r="D452" s="33">
        <v>2321.4451370000002</v>
      </c>
      <c r="E452" s="33">
        <v>1965.0162779999998</v>
      </c>
      <c r="F452" s="33">
        <v>2523.7949980000003</v>
      </c>
      <c r="G452" s="33">
        <v>2716.6245559999998</v>
      </c>
      <c r="H452" s="33">
        <v>1509.727251</v>
      </c>
      <c r="I452" s="33">
        <v>2355.5676090000002</v>
      </c>
    </row>
    <row r="453" spans="1:9" x14ac:dyDescent="0.2">
      <c r="A453" s="32" t="s">
        <v>434</v>
      </c>
      <c r="B453" s="33">
        <v>651.06914399999994</v>
      </c>
      <c r="C453" s="33">
        <v>1060.0835770000001</v>
      </c>
      <c r="D453" s="33">
        <v>1503.204023</v>
      </c>
      <c r="E453" s="33">
        <v>1175.872437</v>
      </c>
      <c r="F453" s="33">
        <v>1366.2329560000001</v>
      </c>
      <c r="G453" s="33">
        <v>1605.408369</v>
      </c>
      <c r="H453" s="33">
        <v>989.82687800000008</v>
      </c>
      <c r="I453" s="33">
        <v>1744.4352329999999</v>
      </c>
    </row>
    <row r="454" spans="1:9" x14ac:dyDescent="0.2">
      <c r="A454" s="32" t="s">
        <v>431</v>
      </c>
      <c r="B454" s="33">
        <v>571.61260500000003</v>
      </c>
      <c r="C454" s="33">
        <v>800.375182</v>
      </c>
      <c r="D454" s="33">
        <v>848.51682800000003</v>
      </c>
      <c r="E454" s="33">
        <v>1134.737914</v>
      </c>
      <c r="F454" s="33">
        <v>1235.0373610000001</v>
      </c>
      <c r="G454" s="33">
        <v>1297.030438</v>
      </c>
      <c r="H454" s="33">
        <v>1099.0847590000001</v>
      </c>
      <c r="I454" s="33">
        <v>1264.8903330000001</v>
      </c>
    </row>
    <row r="455" spans="1:9" x14ac:dyDescent="0.2">
      <c r="A455" s="32" t="s">
        <v>438</v>
      </c>
      <c r="B455" s="33">
        <v>263.60460600000005</v>
      </c>
      <c r="C455" s="33">
        <v>351.29236099999997</v>
      </c>
      <c r="D455" s="33">
        <v>481.49940299999997</v>
      </c>
      <c r="E455" s="33">
        <v>400.90702700000003</v>
      </c>
      <c r="F455" s="33">
        <v>493.736786</v>
      </c>
      <c r="G455" s="33">
        <v>731.61177500000008</v>
      </c>
      <c r="H455" s="33">
        <v>476.134479</v>
      </c>
      <c r="I455" s="33">
        <v>663.99476200000004</v>
      </c>
    </row>
    <row r="456" spans="1:9" x14ac:dyDescent="0.2">
      <c r="A456" s="32" t="s">
        <v>439</v>
      </c>
      <c r="B456" s="33">
        <v>220.008229</v>
      </c>
      <c r="C456" s="33">
        <v>250.177617</v>
      </c>
      <c r="D456" s="33">
        <v>292.56558899999999</v>
      </c>
      <c r="E456" s="33">
        <v>322.63762400000002</v>
      </c>
      <c r="F456" s="33">
        <v>407.743268</v>
      </c>
      <c r="G456" s="33">
        <v>385.773326</v>
      </c>
      <c r="H456" s="33">
        <v>410.69509000000005</v>
      </c>
      <c r="I456" s="33">
        <v>432.75250900000003</v>
      </c>
    </row>
    <row r="457" spans="1:9" x14ac:dyDescent="0.2">
      <c r="A457" s="32" t="s">
        <v>435</v>
      </c>
      <c r="B457" s="33">
        <v>176.82949400000001</v>
      </c>
      <c r="C457" s="33">
        <v>273.59011900000002</v>
      </c>
      <c r="D457" s="33">
        <v>299.905823</v>
      </c>
      <c r="E457" s="33">
        <v>302.120338</v>
      </c>
      <c r="F457" s="33">
        <v>409.26173800000004</v>
      </c>
      <c r="G457" s="33">
        <v>354.52054800000002</v>
      </c>
      <c r="H457" s="33">
        <v>343.41834899999998</v>
      </c>
      <c r="I457" s="33">
        <v>415.54753000000005</v>
      </c>
    </row>
    <row r="458" spans="1:9" x14ac:dyDescent="0.2">
      <c r="A458" s="32" t="s">
        <v>429</v>
      </c>
      <c r="B458" s="33">
        <v>124.755543</v>
      </c>
      <c r="C458" s="33">
        <v>176.751758</v>
      </c>
      <c r="D458" s="33">
        <v>205.54849400000001</v>
      </c>
      <c r="E458" s="33">
        <v>193.46104099999999</v>
      </c>
      <c r="F458" s="33">
        <v>229.70257899999999</v>
      </c>
      <c r="G458" s="33">
        <v>231.61075099999999</v>
      </c>
      <c r="H458" s="33">
        <v>220.31910399999998</v>
      </c>
      <c r="I458" s="33">
        <v>289.364935</v>
      </c>
    </row>
    <row r="459" spans="1:9" x14ac:dyDescent="0.2">
      <c r="A459" s="32" t="s">
        <v>441</v>
      </c>
      <c r="B459" s="33">
        <v>125.844938</v>
      </c>
      <c r="C459" s="33">
        <v>135.46849700000001</v>
      </c>
      <c r="D459" s="33">
        <v>152.90166300000001</v>
      </c>
      <c r="E459" s="33">
        <v>190.749304</v>
      </c>
      <c r="F459" s="33">
        <v>197.24793700000001</v>
      </c>
      <c r="G459" s="33">
        <v>206.86505600000001</v>
      </c>
      <c r="H459" s="33">
        <v>214.02854500000001</v>
      </c>
      <c r="I459" s="33">
        <v>233.27618900000002</v>
      </c>
    </row>
    <row r="460" spans="1:9" x14ac:dyDescent="0.2">
      <c r="A460" s="32" t="s">
        <v>440</v>
      </c>
      <c r="B460" s="33">
        <v>106.27235499999999</v>
      </c>
      <c r="C460" s="33">
        <v>118.38204899999999</v>
      </c>
      <c r="D460" s="33">
        <v>131.59848300000002</v>
      </c>
      <c r="E460" s="33">
        <v>153.54153500000001</v>
      </c>
      <c r="F460" s="33">
        <v>182.04673700000001</v>
      </c>
      <c r="G460" s="33">
        <v>200.77165100000002</v>
      </c>
      <c r="H460" s="33">
        <v>246.97697299999999</v>
      </c>
      <c r="I460" s="33">
        <v>216.62145999999998</v>
      </c>
    </row>
    <row r="461" spans="1:9" x14ac:dyDescent="0.2">
      <c r="A461" s="32" t="s">
        <v>443</v>
      </c>
      <c r="B461" s="33">
        <v>81.918666999999999</v>
      </c>
      <c r="C461" s="33">
        <v>89.857986999999994</v>
      </c>
      <c r="D461" s="33">
        <v>100.18283</v>
      </c>
      <c r="E461" s="33">
        <v>109.85880499999999</v>
      </c>
      <c r="F461" s="33">
        <v>133.33087599999999</v>
      </c>
      <c r="G461" s="33">
        <v>138.84373399999998</v>
      </c>
      <c r="H461" s="33">
        <v>161.83939000000001</v>
      </c>
      <c r="I461" s="33">
        <v>168.657352</v>
      </c>
    </row>
    <row r="462" spans="1:9" x14ac:dyDescent="0.2">
      <c r="A462" s="32" t="s">
        <v>425</v>
      </c>
      <c r="B462" s="33">
        <v>66.400240000000011</v>
      </c>
      <c r="C462" s="33">
        <v>77.046198000000004</v>
      </c>
      <c r="D462" s="33">
        <v>89.82194100000001</v>
      </c>
      <c r="E462" s="33">
        <v>89.873779999999996</v>
      </c>
      <c r="F462" s="33">
        <v>120.434145</v>
      </c>
      <c r="G462" s="33">
        <v>116.942103</v>
      </c>
      <c r="H462" s="33">
        <v>128.35323500000001</v>
      </c>
      <c r="I462" s="33">
        <v>144.537757</v>
      </c>
    </row>
    <row r="463" spans="1:9" x14ac:dyDescent="0.2">
      <c r="A463" s="32" t="s">
        <v>444</v>
      </c>
      <c r="B463" s="33">
        <v>85.458087000000006</v>
      </c>
      <c r="C463" s="33">
        <v>93.202244000000007</v>
      </c>
      <c r="D463" s="33">
        <v>102.983407</v>
      </c>
      <c r="E463" s="33">
        <v>110.794912</v>
      </c>
      <c r="F463" s="33">
        <v>121.63343499999999</v>
      </c>
      <c r="G463" s="33">
        <v>142.81106800000001</v>
      </c>
      <c r="H463" s="33">
        <v>137.933874</v>
      </c>
      <c r="I463" s="33">
        <v>140.39577</v>
      </c>
    </row>
    <row r="464" spans="1:9" x14ac:dyDescent="0.2">
      <c r="A464" s="32" t="s">
        <v>424</v>
      </c>
      <c r="B464" s="33">
        <v>66.153961999999993</v>
      </c>
      <c r="C464" s="33">
        <v>74.515817999999996</v>
      </c>
      <c r="D464" s="33">
        <v>83.925280999999998</v>
      </c>
      <c r="E464" s="33">
        <v>98.183600000000013</v>
      </c>
      <c r="F464" s="33">
        <v>117.160562</v>
      </c>
      <c r="G464" s="33">
        <v>126.211597</v>
      </c>
      <c r="H464" s="33">
        <v>143.813209</v>
      </c>
      <c r="I464" s="33">
        <v>135.824893</v>
      </c>
    </row>
    <row r="465" spans="1:9" x14ac:dyDescent="0.2">
      <c r="A465" s="32" t="s">
        <v>445</v>
      </c>
      <c r="B465" s="33">
        <v>47.635343999999996</v>
      </c>
      <c r="C465" s="33">
        <v>55.547107000000004</v>
      </c>
      <c r="D465" s="33">
        <v>63.154745000000005</v>
      </c>
      <c r="E465" s="33">
        <v>65.938164999999998</v>
      </c>
      <c r="F465" s="33">
        <v>70.668137000000002</v>
      </c>
      <c r="G465" s="33">
        <v>77.971786999999992</v>
      </c>
      <c r="H465" s="33">
        <v>204.90207699999999</v>
      </c>
      <c r="I465" s="33">
        <v>135.61036900000002</v>
      </c>
    </row>
    <row r="466" spans="1:9" x14ac:dyDescent="0.2">
      <c r="A466" s="32" t="s">
        <v>432</v>
      </c>
      <c r="B466" s="33">
        <v>61.028146</v>
      </c>
      <c r="C466" s="33">
        <v>71.381249999999994</v>
      </c>
      <c r="D466" s="33">
        <v>83.841710999999989</v>
      </c>
      <c r="E466" s="33">
        <v>96.722214999999991</v>
      </c>
      <c r="F466" s="33">
        <v>105.49930000000001</v>
      </c>
      <c r="G466" s="33">
        <v>121.52720600000001</v>
      </c>
      <c r="H466" s="33">
        <v>124.843785</v>
      </c>
      <c r="I466" s="33">
        <v>126.99465600000001</v>
      </c>
    </row>
    <row r="467" spans="1:9" x14ac:dyDescent="0.2">
      <c r="A467" s="35" t="s">
        <v>446</v>
      </c>
      <c r="B467" s="33">
        <v>67.017532000000003</v>
      </c>
      <c r="C467" s="33">
        <v>80.985905000000002</v>
      </c>
      <c r="D467" s="33">
        <v>84.039876000000007</v>
      </c>
      <c r="E467" s="33">
        <v>100.959439</v>
      </c>
      <c r="F467" s="33">
        <v>117.75320600000001</v>
      </c>
      <c r="G467" s="33">
        <v>133.57172800000001</v>
      </c>
      <c r="H467" s="33">
        <v>132.37966</v>
      </c>
      <c r="I467" s="33">
        <v>122.26308</v>
      </c>
    </row>
    <row r="468" spans="1:9" x14ac:dyDescent="0.2">
      <c r="A468" s="32" t="s">
        <v>430</v>
      </c>
      <c r="B468" s="33">
        <v>72.402267000000009</v>
      </c>
      <c r="C468" s="33">
        <v>78.263176999999999</v>
      </c>
      <c r="D468" s="33">
        <v>87.271789999999996</v>
      </c>
      <c r="E468" s="33">
        <v>88.055635999999993</v>
      </c>
      <c r="F468" s="33">
        <v>103.75242999999999</v>
      </c>
      <c r="G468" s="33">
        <v>111.093895</v>
      </c>
      <c r="H468" s="33">
        <v>123.86409500000001</v>
      </c>
      <c r="I468" s="33">
        <v>117.27061900000001</v>
      </c>
    </row>
    <row r="469" spans="1:9" x14ac:dyDescent="0.2">
      <c r="A469" s="32" t="s">
        <v>433</v>
      </c>
      <c r="B469" s="33">
        <v>51.84064</v>
      </c>
      <c r="C469" s="33">
        <v>59.380006999999999</v>
      </c>
      <c r="D469" s="33">
        <v>61.873968999999995</v>
      </c>
      <c r="E469" s="33">
        <v>80.463026999999997</v>
      </c>
      <c r="F469" s="33">
        <v>88.912456000000006</v>
      </c>
      <c r="G469" s="33">
        <v>113.57941599999999</v>
      </c>
      <c r="H469" s="33">
        <v>131.395115</v>
      </c>
      <c r="I469" s="33">
        <v>109.51479399999999</v>
      </c>
    </row>
    <row r="470" spans="1:9" x14ac:dyDescent="0.2">
      <c r="A470" s="32" t="s">
        <v>428</v>
      </c>
      <c r="B470" s="33">
        <v>27.760528999999998</v>
      </c>
      <c r="C470" s="33">
        <v>29.901430999999999</v>
      </c>
      <c r="D470" s="33">
        <v>42.808501</v>
      </c>
      <c r="E470" s="33">
        <v>50.784745999999998</v>
      </c>
      <c r="F470" s="33">
        <v>56.622574999999998</v>
      </c>
      <c r="G470" s="33">
        <v>63.932215999999997</v>
      </c>
      <c r="H470" s="33">
        <v>72.537524999999988</v>
      </c>
      <c r="I470" s="33">
        <v>75.541134999999997</v>
      </c>
    </row>
    <row r="471" spans="1:9" x14ac:dyDescent="0.2">
      <c r="A471" s="32" t="s">
        <v>437</v>
      </c>
      <c r="B471" s="33">
        <v>38.563991000000001</v>
      </c>
      <c r="C471" s="33">
        <v>42.769783000000004</v>
      </c>
      <c r="D471" s="33">
        <v>47.027747000000005</v>
      </c>
      <c r="E471" s="33">
        <v>51.853591000000002</v>
      </c>
      <c r="F471" s="33">
        <v>59.524964999999995</v>
      </c>
      <c r="G471" s="33">
        <v>70.296452000000002</v>
      </c>
      <c r="H471" s="33">
        <v>88.903531000000001</v>
      </c>
      <c r="I471" s="33">
        <v>71.545441999999994</v>
      </c>
    </row>
    <row r="472" spans="1:9" x14ac:dyDescent="0.2">
      <c r="A472" s="32" t="s">
        <v>427</v>
      </c>
      <c r="B472" s="33">
        <v>33.422359999999998</v>
      </c>
      <c r="C472" s="33">
        <v>38.614922</v>
      </c>
      <c r="D472" s="33">
        <v>45.486061999999997</v>
      </c>
      <c r="E472" s="33">
        <v>50.738970000000002</v>
      </c>
      <c r="F472" s="33">
        <v>56.207879999999996</v>
      </c>
      <c r="G472" s="33">
        <v>60.256006999999997</v>
      </c>
      <c r="H472" s="33">
        <v>61.336906000000006</v>
      </c>
      <c r="I472" s="33">
        <v>64.349164999999999</v>
      </c>
    </row>
    <row r="473" spans="1:9" x14ac:dyDescent="0.2">
      <c r="A473" s="36"/>
      <c r="B473" s="37"/>
      <c r="C473" s="37"/>
      <c r="D473" s="37"/>
      <c r="E473" s="37"/>
      <c r="F473" s="37"/>
      <c r="G473" s="37"/>
      <c r="H473" s="37"/>
      <c r="I473" s="37"/>
    </row>
    <row r="474" spans="1:9" x14ac:dyDescent="0.2">
      <c r="A474" s="32" t="s">
        <v>447</v>
      </c>
      <c r="B474" s="33"/>
      <c r="C474" s="33"/>
      <c r="D474" s="33"/>
      <c r="E474" s="33"/>
    </row>
    <row r="475" spans="1:9" x14ac:dyDescent="0.2">
      <c r="A475" s="38" t="s">
        <v>448</v>
      </c>
      <c r="B475" s="39"/>
      <c r="C475" s="39"/>
      <c r="D475" s="39"/>
      <c r="E475" s="39"/>
    </row>
    <row r="476" spans="1:9" x14ac:dyDescent="0.2">
      <c r="A476" s="38"/>
      <c r="B476" s="33"/>
      <c r="C476" s="33"/>
      <c r="D476" s="33"/>
      <c r="E476" s="33"/>
    </row>
    <row r="477" spans="1:9" x14ac:dyDescent="0.2">
      <c r="A477" s="38"/>
      <c r="B477" s="33"/>
      <c r="C477" s="33"/>
      <c r="D477" s="33"/>
      <c r="E477" s="33"/>
    </row>
    <row r="478" spans="1:9" x14ac:dyDescent="0.2">
      <c r="A478" s="40"/>
      <c r="B478" s="41"/>
      <c r="C478" s="41"/>
      <c r="D478" s="41"/>
      <c r="E478" s="41"/>
    </row>
    <row r="479" spans="1:9" x14ac:dyDescent="0.2">
      <c r="A479" s="40"/>
      <c r="B479" s="41"/>
      <c r="C479" s="41"/>
      <c r="D479" s="41"/>
      <c r="E479" s="41"/>
    </row>
    <row r="480" spans="1:9" x14ac:dyDescent="0.2">
      <c r="A480" s="40"/>
      <c r="B480" s="41"/>
      <c r="C480" s="41"/>
      <c r="D480" s="41"/>
      <c r="E480" s="41"/>
    </row>
    <row r="481" spans="1:5" x14ac:dyDescent="0.2">
      <c r="A481" s="40"/>
      <c r="B481" s="41"/>
      <c r="C481" s="41"/>
      <c r="D481" s="41"/>
      <c r="E481" s="41"/>
    </row>
    <row r="482" spans="1:5" x14ac:dyDescent="0.2">
      <c r="A482" s="40"/>
      <c r="B482" s="41"/>
      <c r="C482" s="41"/>
      <c r="D482" s="41"/>
      <c r="E482" s="41"/>
    </row>
    <row r="483" spans="1:5" x14ac:dyDescent="0.2">
      <c r="A483" s="40"/>
      <c r="B483" s="41"/>
      <c r="C483" s="41"/>
      <c r="D483" s="41"/>
      <c r="E483" s="41"/>
    </row>
    <row r="484" spans="1:5" x14ac:dyDescent="0.2">
      <c r="A484" s="40"/>
      <c r="B484" s="41"/>
      <c r="C484" s="41"/>
      <c r="D484" s="41"/>
      <c r="E484" s="41"/>
    </row>
    <row r="485" spans="1:5" x14ac:dyDescent="0.2">
      <c r="A485" s="40"/>
      <c r="B485" s="41"/>
      <c r="C485" s="41"/>
      <c r="D485" s="41"/>
      <c r="E485" s="41"/>
    </row>
    <row r="486" spans="1:5" x14ac:dyDescent="0.2">
      <c r="A486" s="40"/>
      <c r="B486" s="41"/>
      <c r="C486" s="41"/>
      <c r="D486" s="41"/>
      <c r="E486" s="41"/>
    </row>
    <row r="487" spans="1:5" x14ac:dyDescent="0.2">
      <c r="A487" s="40"/>
      <c r="B487" s="41"/>
      <c r="C487" s="41"/>
      <c r="D487" s="41"/>
      <c r="E487" s="41"/>
    </row>
    <row r="488" spans="1:5" x14ac:dyDescent="0.2">
      <c r="A488" s="40"/>
      <c r="B488" s="41"/>
      <c r="C488" s="41"/>
      <c r="D488" s="41"/>
      <c r="E488" s="41"/>
    </row>
    <row r="489" spans="1:5" x14ac:dyDescent="0.2">
      <c r="A489" s="40"/>
      <c r="B489" s="41"/>
      <c r="C489" s="41"/>
      <c r="D489" s="41"/>
      <c r="E489" s="41"/>
    </row>
    <row r="490" spans="1:5" x14ac:dyDescent="0.2">
      <c r="A490" s="40"/>
      <c r="B490" s="41"/>
      <c r="C490" s="41"/>
      <c r="D490" s="41"/>
      <c r="E490" s="41"/>
    </row>
    <row r="491" spans="1:5" x14ac:dyDescent="0.2">
      <c r="A491" s="40"/>
      <c r="B491" s="41"/>
      <c r="C491" s="41"/>
      <c r="D491" s="41"/>
      <c r="E491" s="41"/>
    </row>
    <row r="492" spans="1:5" x14ac:dyDescent="0.2">
      <c r="A492" s="40"/>
      <c r="B492" s="41"/>
      <c r="C492" s="41"/>
      <c r="D492" s="41"/>
      <c r="E492" s="41"/>
    </row>
    <row r="493" spans="1:5" x14ac:dyDescent="0.2">
      <c r="B493" s="41"/>
      <c r="C493" s="41"/>
      <c r="D493" s="41"/>
      <c r="E493" s="41"/>
    </row>
    <row r="494" spans="1:5" x14ac:dyDescent="0.2">
      <c r="B494" s="41"/>
      <c r="C494" s="41"/>
      <c r="D494" s="41"/>
      <c r="E494" s="41"/>
    </row>
    <row r="495" spans="1:5" x14ac:dyDescent="0.2">
      <c r="B495" s="41"/>
      <c r="C495" s="41"/>
      <c r="D495" s="41"/>
      <c r="E495" s="41"/>
    </row>
    <row r="496" spans="1:5" x14ac:dyDescent="0.2">
      <c r="B496" s="41"/>
      <c r="C496" s="41"/>
      <c r="D496" s="41"/>
      <c r="E496" s="41"/>
    </row>
    <row r="497" spans="2:5" x14ac:dyDescent="0.2">
      <c r="B497" s="41"/>
      <c r="C497" s="41"/>
      <c r="D497" s="41"/>
      <c r="E497" s="41"/>
    </row>
    <row r="498" spans="2:5" x14ac:dyDescent="0.2">
      <c r="B498" s="41"/>
      <c r="C498" s="41"/>
      <c r="D498" s="41"/>
      <c r="E498" s="41"/>
    </row>
    <row r="499" spans="2:5" x14ac:dyDescent="0.2">
      <c r="B499" s="41"/>
      <c r="C499" s="41"/>
      <c r="D499" s="41"/>
      <c r="E499" s="41"/>
    </row>
    <row r="500" spans="2:5" x14ac:dyDescent="0.2">
      <c r="B500" s="41"/>
      <c r="C500" s="41"/>
      <c r="D500" s="41"/>
      <c r="E500" s="41"/>
    </row>
    <row r="501" spans="2:5" x14ac:dyDescent="0.2">
      <c r="B501" s="41"/>
      <c r="C501" s="41"/>
      <c r="D501" s="41"/>
      <c r="E501" s="41"/>
    </row>
    <row r="502" spans="2:5" x14ac:dyDescent="0.2">
      <c r="B502" s="41"/>
      <c r="C502" s="41"/>
      <c r="D502" s="41"/>
      <c r="E502" s="41"/>
    </row>
    <row r="503" spans="2:5" x14ac:dyDescent="0.2">
      <c r="B503" s="41"/>
      <c r="C503" s="41"/>
      <c r="D503" s="41"/>
      <c r="E503" s="41"/>
    </row>
    <row r="504" spans="2:5" x14ac:dyDescent="0.2">
      <c r="B504" s="41"/>
      <c r="C504" s="41"/>
      <c r="D504" s="41"/>
      <c r="E504" s="41"/>
    </row>
    <row r="505" spans="2:5" x14ac:dyDescent="0.2">
      <c r="B505" s="41"/>
      <c r="C505" s="41"/>
      <c r="D505" s="41"/>
      <c r="E505" s="41"/>
    </row>
    <row r="506" spans="2:5" x14ac:dyDescent="0.2">
      <c r="B506" s="41"/>
      <c r="C506" s="41"/>
      <c r="D506" s="41"/>
      <c r="E506" s="41"/>
    </row>
    <row r="507" spans="2:5" x14ac:dyDescent="0.2">
      <c r="B507" s="41"/>
      <c r="C507" s="41"/>
      <c r="D507" s="41"/>
      <c r="E507" s="41"/>
    </row>
    <row r="508" spans="2:5" x14ac:dyDescent="0.2">
      <c r="B508" s="41"/>
      <c r="C508" s="41"/>
      <c r="D508" s="41"/>
      <c r="E508" s="41"/>
    </row>
    <row r="509" spans="2:5" x14ac:dyDescent="0.2">
      <c r="B509" s="41"/>
      <c r="C509" s="41"/>
      <c r="D509" s="41"/>
      <c r="E509" s="41"/>
    </row>
    <row r="510" spans="2:5" x14ac:dyDescent="0.2">
      <c r="B510" s="41"/>
      <c r="C510" s="41"/>
      <c r="D510" s="41"/>
      <c r="E510" s="41"/>
    </row>
    <row r="511" spans="2:5" x14ac:dyDescent="0.2">
      <c r="B511" s="41"/>
      <c r="C511" s="41"/>
      <c r="D511" s="41"/>
      <c r="E511" s="41"/>
    </row>
    <row r="512" spans="2:5" x14ac:dyDescent="0.2">
      <c r="B512" s="41"/>
      <c r="C512" s="41"/>
      <c r="D512" s="41"/>
      <c r="E512" s="41"/>
    </row>
    <row r="513" spans="2:5" x14ac:dyDescent="0.2">
      <c r="B513" s="41"/>
      <c r="C513" s="41"/>
      <c r="D513" s="41"/>
      <c r="E513" s="41"/>
    </row>
    <row r="514" spans="2:5" x14ac:dyDescent="0.2">
      <c r="B514" s="41"/>
      <c r="C514" s="41"/>
      <c r="D514" s="41"/>
      <c r="E514" s="41"/>
    </row>
    <row r="515" spans="2:5" x14ac:dyDescent="0.2">
      <c r="B515" s="41"/>
      <c r="C515" s="41"/>
      <c r="D515" s="41"/>
      <c r="E515" s="41"/>
    </row>
    <row r="516" spans="2:5" x14ac:dyDescent="0.2">
      <c r="B516" s="41"/>
      <c r="C516" s="41"/>
      <c r="D516" s="41"/>
      <c r="E516" s="41"/>
    </row>
    <row r="517" spans="2:5" x14ac:dyDescent="0.2">
      <c r="B517" s="41"/>
      <c r="C517" s="41"/>
      <c r="D517" s="41"/>
      <c r="E517" s="41"/>
    </row>
    <row r="518" spans="2:5" x14ac:dyDescent="0.2">
      <c r="B518" s="41"/>
      <c r="C518" s="41"/>
      <c r="D518" s="41"/>
      <c r="E518" s="41"/>
    </row>
    <row r="519" spans="2:5" x14ac:dyDescent="0.2">
      <c r="B519" s="41"/>
      <c r="C519" s="41"/>
      <c r="D519" s="41"/>
      <c r="E519" s="41"/>
    </row>
    <row r="520" spans="2:5" x14ac:dyDescent="0.2">
      <c r="B520" s="41"/>
      <c r="C520" s="41"/>
      <c r="D520" s="41"/>
      <c r="E520" s="41"/>
    </row>
    <row r="521" spans="2:5" x14ac:dyDescent="0.2">
      <c r="B521" s="41"/>
      <c r="C521" s="41"/>
      <c r="D521" s="41"/>
      <c r="E521" s="41"/>
    </row>
    <row r="522" spans="2:5" x14ac:dyDescent="0.2">
      <c r="B522" s="41"/>
      <c r="C522" s="41"/>
      <c r="D522" s="41"/>
      <c r="E522" s="41"/>
    </row>
    <row r="523" spans="2:5" x14ac:dyDescent="0.2">
      <c r="B523" s="41"/>
      <c r="C523" s="41"/>
      <c r="D523" s="41"/>
      <c r="E523" s="41"/>
    </row>
    <row r="524" spans="2:5" x14ac:dyDescent="0.2">
      <c r="B524" s="41"/>
      <c r="C524" s="41"/>
      <c r="D524" s="41"/>
      <c r="E524" s="41"/>
    </row>
    <row r="525" spans="2:5" x14ac:dyDescent="0.2">
      <c r="B525" s="41"/>
      <c r="C525" s="41"/>
      <c r="D525" s="41"/>
      <c r="E525" s="41"/>
    </row>
    <row r="526" spans="2:5" x14ac:dyDescent="0.2">
      <c r="B526" s="41"/>
      <c r="C526" s="41"/>
      <c r="D526" s="41"/>
      <c r="E526" s="41"/>
    </row>
    <row r="527" spans="2:5" x14ac:dyDescent="0.2">
      <c r="B527" s="41"/>
      <c r="C527" s="41"/>
      <c r="D527" s="41"/>
      <c r="E527" s="41"/>
    </row>
    <row r="528" spans="2:5" x14ac:dyDescent="0.2">
      <c r="B528" s="41"/>
      <c r="C528" s="41"/>
      <c r="D528" s="41"/>
      <c r="E528" s="41"/>
    </row>
    <row r="529" spans="2:5" x14ac:dyDescent="0.2">
      <c r="B529" s="41"/>
      <c r="C529" s="41"/>
      <c r="D529" s="41"/>
      <c r="E529" s="41"/>
    </row>
    <row r="530" spans="2:5" x14ac:dyDescent="0.2">
      <c r="B530" s="41"/>
      <c r="C530" s="41"/>
      <c r="D530" s="41"/>
      <c r="E530" s="41"/>
    </row>
    <row r="531" spans="2:5" x14ac:dyDescent="0.2">
      <c r="B531" s="41"/>
      <c r="C531" s="41"/>
      <c r="D531" s="41"/>
      <c r="E531" s="41"/>
    </row>
    <row r="532" spans="2:5" x14ac:dyDescent="0.2">
      <c r="B532" s="41"/>
      <c r="C532" s="41"/>
      <c r="D532" s="41"/>
      <c r="E532" s="41"/>
    </row>
    <row r="533" spans="2:5" x14ac:dyDescent="0.2">
      <c r="B533" s="41"/>
      <c r="C533" s="41"/>
      <c r="D533" s="41"/>
      <c r="E533" s="41"/>
    </row>
    <row r="534" spans="2:5" x14ac:dyDescent="0.2">
      <c r="B534" s="41"/>
      <c r="C534" s="41"/>
      <c r="D534" s="41"/>
      <c r="E534" s="41"/>
    </row>
    <row r="535" spans="2:5" x14ac:dyDescent="0.2">
      <c r="B535" s="41"/>
      <c r="C535" s="41"/>
      <c r="D535" s="41"/>
      <c r="E535" s="41"/>
    </row>
    <row r="536" spans="2:5" x14ac:dyDescent="0.2">
      <c r="B536" s="41"/>
      <c r="C536" s="41"/>
      <c r="D536" s="41"/>
      <c r="E536" s="41"/>
    </row>
    <row r="537" spans="2:5" x14ac:dyDescent="0.2">
      <c r="B537" s="41"/>
      <c r="C537" s="41"/>
      <c r="D537" s="41"/>
      <c r="E537" s="41"/>
    </row>
    <row r="538" spans="2:5" x14ac:dyDescent="0.2">
      <c r="B538" s="41"/>
      <c r="C538" s="41"/>
      <c r="D538" s="41"/>
      <c r="E538" s="41"/>
    </row>
    <row r="539" spans="2:5" x14ac:dyDescent="0.2">
      <c r="B539" s="41"/>
      <c r="C539" s="41"/>
      <c r="D539" s="41"/>
      <c r="E539" s="41"/>
    </row>
    <row r="540" spans="2:5" x14ac:dyDescent="0.2">
      <c r="B540" s="41"/>
      <c r="C540" s="41"/>
      <c r="D540" s="41"/>
      <c r="E540" s="41"/>
    </row>
    <row r="541" spans="2:5" x14ac:dyDescent="0.2">
      <c r="B541" s="41"/>
      <c r="C541" s="41"/>
      <c r="D541" s="41"/>
      <c r="E541" s="41"/>
    </row>
    <row r="542" spans="2:5" x14ac:dyDescent="0.2">
      <c r="B542" s="41"/>
      <c r="C542" s="41"/>
      <c r="D542" s="41"/>
      <c r="E542" s="41"/>
    </row>
    <row r="543" spans="2:5" x14ac:dyDescent="0.2">
      <c r="B543" s="41"/>
      <c r="C543" s="41"/>
      <c r="D543" s="41"/>
      <c r="E543" s="41"/>
    </row>
    <row r="544" spans="2:5" x14ac:dyDescent="0.2">
      <c r="B544" s="41"/>
      <c r="C544" s="41"/>
      <c r="D544" s="41"/>
      <c r="E544" s="41"/>
    </row>
    <row r="545" spans="2:5" x14ac:dyDescent="0.2">
      <c r="B545" s="41"/>
      <c r="C545" s="41"/>
      <c r="D545" s="41"/>
      <c r="E545" s="41"/>
    </row>
    <row r="546" spans="2:5" x14ac:dyDescent="0.2">
      <c r="B546" s="41"/>
      <c r="C546" s="41"/>
      <c r="D546" s="41"/>
      <c r="E546" s="41"/>
    </row>
    <row r="547" spans="2:5" x14ac:dyDescent="0.2">
      <c r="B547" s="41"/>
      <c r="C547" s="41"/>
      <c r="D547" s="41"/>
      <c r="E547" s="41"/>
    </row>
    <row r="548" spans="2:5" x14ac:dyDescent="0.2">
      <c r="B548" s="41"/>
      <c r="C548" s="41"/>
      <c r="D548" s="41"/>
      <c r="E548" s="41"/>
    </row>
    <row r="549" spans="2:5" x14ac:dyDescent="0.2">
      <c r="B549" s="41"/>
      <c r="C549" s="41"/>
      <c r="D549" s="41"/>
      <c r="E549" s="41"/>
    </row>
    <row r="550" spans="2:5" x14ac:dyDescent="0.2">
      <c r="B550" s="41"/>
      <c r="C550" s="41"/>
      <c r="D550" s="41"/>
      <c r="E550" s="41"/>
    </row>
    <row r="551" spans="2:5" x14ac:dyDescent="0.2">
      <c r="B551" s="41"/>
      <c r="C551" s="41"/>
      <c r="D551" s="41"/>
      <c r="E551" s="41"/>
    </row>
    <row r="552" spans="2:5" x14ac:dyDescent="0.2">
      <c r="B552" s="41"/>
      <c r="C552" s="41"/>
      <c r="D552" s="41"/>
      <c r="E552" s="41"/>
    </row>
    <row r="553" spans="2:5" x14ac:dyDescent="0.2">
      <c r="B553" s="41"/>
      <c r="C553" s="41"/>
      <c r="D553" s="41"/>
      <c r="E553" s="41"/>
    </row>
    <row r="554" spans="2:5" x14ac:dyDescent="0.2">
      <c r="B554" s="41"/>
      <c r="C554" s="41"/>
      <c r="D554" s="41"/>
      <c r="E554" s="41"/>
    </row>
    <row r="555" spans="2:5" x14ac:dyDescent="0.2">
      <c r="B555" s="41"/>
      <c r="C555" s="41"/>
      <c r="D555" s="41"/>
      <c r="E555" s="41"/>
    </row>
    <row r="556" spans="2:5" x14ac:dyDescent="0.2">
      <c r="B556" s="41"/>
      <c r="C556" s="41"/>
      <c r="D556" s="41"/>
      <c r="E556" s="41"/>
    </row>
    <row r="557" spans="2:5" x14ac:dyDescent="0.2">
      <c r="B557" s="41"/>
      <c r="C557" s="41"/>
      <c r="D557" s="41"/>
      <c r="E557" s="41"/>
    </row>
    <row r="558" spans="2:5" x14ac:dyDescent="0.2">
      <c r="B558" s="41"/>
      <c r="C558" s="41"/>
      <c r="D558" s="41"/>
      <c r="E558" s="41"/>
    </row>
    <row r="559" spans="2:5" x14ac:dyDescent="0.2">
      <c r="B559" s="41"/>
      <c r="C559" s="41"/>
      <c r="D559" s="41"/>
      <c r="E559" s="41"/>
    </row>
    <row r="560" spans="2:5" x14ac:dyDescent="0.2">
      <c r="B560" s="41"/>
      <c r="C560" s="41"/>
      <c r="D560" s="41"/>
      <c r="E560" s="41"/>
    </row>
    <row r="561" spans="2:5" x14ac:dyDescent="0.2">
      <c r="B561" s="41"/>
      <c r="C561" s="41"/>
      <c r="D561" s="41"/>
      <c r="E561" s="41"/>
    </row>
    <row r="562" spans="2:5" x14ac:dyDescent="0.2">
      <c r="B562" s="41"/>
      <c r="C562" s="41"/>
      <c r="D562" s="41"/>
      <c r="E562" s="41"/>
    </row>
    <row r="563" spans="2:5" x14ac:dyDescent="0.2">
      <c r="B563" s="41"/>
      <c r="C563" s="41"/>
      <c r="D563" s="41"/>
      <c r="E563" s="41"/>
    </row>
    <row r="564" spans="2:5" x14ac:dyDescent="0.2">
      <c r="B564" s="41"/>
      <c r="C564" s="41"/>
      <c r="D564" s="41"/>
      <c r="E564" s="41"/>
    </row>
    <row r="565" spans="2:5" x14ac:dyDescent="0.2">
      <c r="B565" s="41"/>
      <c r="C565" s="41"/>
      <c r="D565" s="41"/>
      <c r="E565" s="41"/>
    </row>
    <row r="566" spans="2:5" x14ac:dyDescent="0.2">
      <c r="B566" s="41"/>
      <c r="C566" s="41"/>
      <c r="D566" s="41"/>
      <c r="E566" s="41"/>
    </row>
    <row r="567" spans="2:5" x14ac:dyDescent="0.2">
      <c r="B567" s="41"/>
      <c r="C567" s="41"/>
      <c r="D567" s="41"/>
      <c r="E567" s="41"/>
    </row>
    <row r="568" spans="2:5" x14ac:dyDescent="0.2">
      <c r="B568" s="41"/>
      <c r="C568" s="41"/>
      <c r="D568" s="41"/>
      <c r="E568" s="41"/>
    </row>
    <row r="569" spans="2:5" x14ac:dyDescent="0.2">
      <c r="B569" s="41"/>
      <c r="C569" s="41"/>
      <c r="D569" s="41"/>
      <c r="E569" s="41"/>
    </row>
    <row r="570" spans="2:5" x14ac:dyDescent="0.2">
      <c r="B570" s="41"/>
      <c r="C570" s="41"/>
      <c r="D570" s="41"/>
      <c r="E570" s="41"/>
    </row>
    <row r="571" spans="2:5" x14ac:dyDescent="0.2">
      <c r="B571" s="41"/>
      <c r="C571" s="41"/>
      <c r="D571" s="41"/>
      <c r="E571" s="41"/>
    </row>
    <row r="572" spans="2:5" x14ac:dyDescent="0.2">
      <c r="B572" s="41"/>
      <c r="C572" s="41"/>
      <c r="D572" s="41"/>
      <c r="E572" s="41"/>
    </row>
    <row r="573" spans="2:5" x14ac:dyDescent="0.2">
      <c r="B573" s="41"/>
      <c r="C573" s="41"/>
      <c r="D573" s="41"/>
      <c r="E573" s="41"/>
    </row>
    <row r="574" spans="2:5" x14ac:dyDescent="0.2">
      <c r="B574" s="41"/>
      <c r="C574" s="41"/>
      <c r="D574" s="41"/>
      <c r="E574" s="41"/>
    </row>
    <row r="575" spans="2:5" x14ac:dyDescent="0.2">
      <c r="B575" s="41"/>
      <c r="C575" s="41"/>
      <c r="D575" s="41"/>
      <c r="E575" s="41"/>
    </row>
    <row r="576" spans="2:5" x14ac:dyDescent="0.2">
      <c r="B576" s="41"/>
      <c r="C576" s="41"/>
      <c r="D576" s="41"/>
      <c r="E576" s="41"/>
    </row>
    <row r="577" spans="1:5" x14ac:dyDescent="0.2">
      <c r="B577" s="41"/>
      <c r="C577" s="41"/>
      <c r="D577" s="41"/>
      <c r="E577" s="41"/>
    </row>
    <row r="578" spans="1:5" x14ac:dyDescent="0.2">
      <c r="B578" s="41"/>
      <c r="C578" s="41"/>
      <c r="D578" s="41"/>
      <c r="E578" s="41"/>
    </row>
    <row r="579" spans="1:5" x14ac:dyDescent="0.2">
      <c r="A579" s="41"/>
    </row>
    <row r="580" spans="1:5" x14ac:dyDescent="0.2">
      <c r="A580" s="41"/>
    </row>
    <row r="581" spans="1:5" x14ac:dyDescent="0.2">
      <c r="A581" s="41"/>
    </row>
    <row r="582" spans="1:5" x14ac:dyDescent="0.2">
      <c r="A582" s="41"/>
    </row>
    <row r="583" spans="1:5" x14ac:dyDescent="0.2">
      <c r="A583" s="41"/>
    </row>
    <row r="584" spans="1:5" x14ac:dyDescent="0.2">
      <c r="A584" s="41"/>
    </row>
    <row r="585" spans="1:5" x14ac:dyDescent="0.2">
      <c r="A585" s="41"/>
    </row>
    <row r="586" spans="1:5" x14ac:dyDescent="0.2">
      <c r="A586" s="41"/>
    </row>
    <row r="587" spans="1:5" x14ac:dyDescent="0.2">
      <c r="A587" s="41"/>
    </row>
    <row r="588" spans="1:5" x14ac:dyDescent="0.2">
      <c r="A588" s="41"/>
    </row>
    <row r="589" spans="1:5" x14ac:dyDescent="0.2">
      <c r="A589" s="41"/>
    </row>
    <row r="590" spans="1:5" x14ac:dyDescent="0.2">
      <c r="A590" s="41"/>
    </row>
    <row r="591" spans="1:5" x14ac:dyDescent="0.2">
      <c r="A591" s="41"/>
    </row>
    <row r="592" spans="1:5" x14ac:dyDescent="0.2">
      <c r="A592" s="41"/>
    </row>
    <row r="593" spans="1:1" x14ac:dyDescent="0.2">
      <c r="A593" s="41"/>
    </row>
    <row r="594" spans="1:1" x14ac:dyDescent="0.2">
      <c r="A594" s="41"/>
    </row>
    <row r="595" spans="1:1" x14ac:dyDescent="0.2">
      <c r="A595" s="41"/>
    </row>
    <row r="596" spans="1:1" x14ac:dyDescent="0.2">
      <c r="A596" s="41"/>
    </row>
    <row r="597" spans="1:1" x14ac:dyDescent="0.2">
      <c r="A597" s="41"/>
    </row>
    <row r="598" spans="1:1" x14ac:dyDescent="0.2">
      <c r="A598" s="41"/>
    </row>
    <row r="599" spans="1:1" x14ac:dyDescent="0.2">
      <c r="A599" s="41"/>
    </row>
    <row r="600" spans="1:1" x14ac:dyDescent="0.2">
      <c r="A600" s="41"/>
    </row>
    <row r="601" spans="1:1" x14ac:dyDescent="0.2">
      <c r="A601" s="41"/>
    </row>
    <row r="602" spans="1:1" x14ac:dyDescent="0.2">
      <c r="A602" s="41"/>
    </row>
    <row r="603" spans="1:1" x14ac:dyDescent="0.2">
      <c r="A603" s="41"/>
    </row>
    <row r="604" spans="1:1" x14ac:dyDescent="0.2">
      <c r="A604" s="41"/>
    </row>
    <row r="605" spans="1:1" x14ac:dyDescent="0.2">
      <c r="A605" s="41"/>
    </row>
    <row r="606" spans="1:1" x14ac:dyDescent="0.2">
      <c r="A606" s="41"/>
    </row>
    <row r="607" spans="1:1" x14ac:dyDescent="0.2">
      <c r="A607" s="41"/>
    </row>
    <row r="608" spans="1:1" x14ac:dyDescent="0.2">
      <c r="A608" s="41"/>
    </row>
    <row r="609" spans="1:1" x14ac:dyDescent="0.2">
      <c r="A609" s="41"/>
    </row>
    <row r="610" spans="1:1" x14ac:dyDescent="0.2">
      <c r="A610" s="41"/>
    </row>
    <row r="611" spans="1:1" x14ac:dyDescent="0.2">
      <c r="A611" s="41"/>
    </row>
    <row r="612" spans="1:1" x14ac:dyDescent="0.2">
      <c r="A612" s="41"/>
    </row>
    <row r="613" spans="1:1" x14ac:dyDescent="0.2">
      <c r="A613" s="41"/>
    </row>
    <row r="614" spans="1:1" x14ac:dyDescent="0.2">
      <c r="A614" s="41"/>
    </row>
    <row r="615" spans="1:1" x14ac:dyDescent="0.2">
      <c r="A615" s="41"/>
    </row>
    <row r="616" spans="1:1" x14ac:dyDescent="0.2">
      <c r="A616" s="41"/>
    </row>
    <row r="617" spans="1:1" x14ac:dyDescent="0.2">
      <c r="A617" s="41"/>
    </row>
    <row r="618" spans="1:1" x14ac:dyDescent="0.2">
      <c r="A618" s="41"/>
    </row>
    <row r="619" spans="1:1" x14ac:dyDescent="0.2">
      <c r="A619" s="41"/>
    </row>
    <row r="620" spans="1:1" x14ac:dyDescent="0.2">
      <c r="A620" s="41"/>
    </row>
    <row r="621" spans="1:1" x14ac:dyDescent="0.2">
      <c r="A621" s="41"/>
    </row>
    <row r="622" spans="1:1" x14ac:dyDescent="0.2">
      <c r="A622" s="41"/>
    </row>
    <row r="623" spans="1:1" x14ac:dyDescent="0.2">
      <c r="A623" s="41"/>
    </row>
    <row r="624" spans="1:1" x14ac:dyDescent="0.2">
      <c r="A624" s="41"/>
    </row>
    <row r="625" spans="1:1" x14ac:dyDescent="0.2">
      <c r="A625" s="41"/>
    </row>
    <row r="626" spans="1:1" x14ac:dyDescent="0.2">
      <c r="A626" s="41"/>
    </row>
    <row r="627" spans="1:1" x14ac:dyDescent="0.2">
      <c r="A627" s="41"/>
    </row>
    <row r="628" spans="1:1" x14ac:dyDescent="0.2">
      <c r="A628" s="41"/>
    </row>
    <row r="629" spans="1:1" x14ac:dyDescent="0.2">
      <c r="A629" s="41"/>
    </row>
    <row r="630" spans="1:1" x14ac:dyDescent="0.2">
      <c r="A630" s="41"/>
    </row>
    <row r="631" spans="1:1" x14ac:dyDescent="0.2">
      <c r="A631" s="41"/>
    </row>
    <row r="632" spans="1:1" x14ac:dyDescent="0.2">
      <c r="A632" s="41"/>
    </row>
    <row r="633" spans="1:1" x14ac:dyDescent="0.2">
      <c r="A633" s="41"/>
    </row>
    <row r="634" spans="1:1" x14ac:dyDescent="0.2">
      <c r="A634" s="41"/>
    </row>
    <row r="635" spans="1:1" x14ac:dyDescent="0.2">
      <c r="A635" s="41"/>
    </row>
    <row r="636" spans="1:1" x14ac:dyDescent="0.2">
      <c r="A636" s="41"/>
    </row>
    <row r="637" spans="1:1" x14ac:dyDescent="0.2">
      <c r="A637" s="41"/>
    </row>
    <row r="638" spans="1:1" x14ac:dyDescent="0.2">
      <c r="A638" s="41"/>
    </row>
    <row r="639" spans="1:1" x14ac:dyDescent="0.2">
      <c r="A639" s="41"/>
    </row>
    <row r="640" spans="1:1" x14ac:dyDescent="0.2">
      <c r="A640" s="41"/>
    </row>
    <row r="641" spans="1:1" x14ac:dyDescent="0.2">
      <c r="A641" s="41"/>
    </row>
    <row r="642" spans="1:1" x14ac:dyDescent="0.2">
      <c r="A642" s="41"/>
    </row>
    <row r="643" spans="1:1" x14ac:dyDescent="0.2">
      <c r="A643" s="41"/>
    </row>
    <row r="644" spans="1:1" x14ac:dyDescent="0.2">
      <c r="A644" s="41"/>
    </row>
    <row r="645" spans="1:1" x14ac:dyDescent="0.2">
      <c r="A645" s="41"/>
    </row>
    <row r="646" spans="1:1" x14ac:dyDescent="0.2">
      <c r="A646" s="41"/>
    </row>
    <row r="647" spans="1:1" x14ac:dyDescent="0.2">
      <c r="A647" s="41"/>
    </row>
    <row r="648" spans="1:1" x14ac:dyDescent="0.2">
      <c r="A648" s="41"/>
    </row>
    <row r="649" spans="1:1" x14ac:dyDescent="0.2">
      <c r="A649" s="41"/>
    </row>
    <row r="650" spans="1:1" x14ac:dyDescent="0.2">
      <c r="A650" s="41"/>
    </row>
    <row r="651" spans="1:1" x14ac:dyDescent="0.2">
      <c r="A651" s="41"/>
    </row>
    <row r="652" spans="1:1" x14ac:dyDescent="0.2">
      <c r="A652" s="41"/>
    </row>
    <row r="653" spans="1:1" x14ac:dyDescent="0.2">
      <c r="A653" s="41"/>
    </row>
    <row r="654" spans="1:1" x14ac:dyDescent="0.2">
      <c r="A654" s="41"/>
    </row>
    <row r="655" spans="1:1" x14ac:dyDescent="0.2">
      <c r="A655" s="41"/>
    </row>
    <row r="656" spans="1:1" x14ac:dyDescent="0.2">
      <c r="A656" s="41"/>
    </row>
    <row r="657" spans="1:1" x14ac:dyDescent="0.2">
      <c r="A657" s="41"/>
    </row>
    <row r="658" spans="1:1" x14ac:dyDescent="0.2">
      <c r="A658" s="41"/>
    </row>
    <row r="659" spans="1:1" x14ac:dyDescent="0.2">
      <c r="A659" s="41"/>
    </row>
    <row r="660" spans="1:1" x14ac:dyDescent="0.2">
      <c r="A660" s="41"/>
    </row>
    <row r="661" spans="1:1" x14ac:dyDescent="0.2">
      <c r="A661" s="41"/>
    </row>
    <row r="662" spans="1:1" x14ac:dyDescent="0.2">
      <c r="A662" s="41"/>
    </row>
    <row r="663" spans="1:1" x14ac:dyDescent="0.2">
      <c r="A663" s="41"/>
    </row>
    <row r="664" spans="1:1" x14ac:dyDescent="0.2">
      <c r="A664" s="41"/>
    </row>
    <row r="665" spans="1:1" x14ac:dyDescent="0.2">
      <c r="A665" s="41"/>
    </row>
    <row r="666" spans="1:1" x14ac:dyDescent="0.2">
      <c r="A666" s="41"/>
    </row>
    <row r="667" spans="1:1" x14ac:dyDescent="0.2">
      <c r="A667" s="41"/>
    </row>
    <row r="668" spans="1:1" x14ac:dyDescent="0.2">
      <c r="A668" s="41"/>
    </row>
    <row r="669" spans="1:1" x14ac:dyDescent="0.2">
      <c r="A669" s="41"/>
    </row>
    <row r="670" spans="1:1" x14ac:dyDescent="0.2">
      <c r="A670" s="41"/>
    </row>
    <row r="671" spans="1:1" x14ac:dyDescent="0.2">
      <c r="A671" s="41"/>
    </row>
    <row r="672" spans="1:1" x14ac:dyDescent="0.2">
      <c r="A672" s="41"/>
    </row>
    <row r="673" spans="1:1" x14ac:dyDescent="0.2">
      <c r="A673" s="41"/>
    </row>
    <row r="674" spans="1:1" x14ac:dyDescent="0.2">
      <c r="A674" s="41"/>
    </row>
    <row r="675" spans="1:1" x14ac:dyDescent="0.2">
      <c r="A675" s="41"/>
    </row>
    <row r="676" spans="1:1" x14ac:dyDescent="0.2">
      <c r="A676" s="41"/>
    </row>
    <row r="677" spans="1:1" x14ac:dyDescent="0.2">
      <c r="A677" s="41"/>
    </row>
    <row r="678" spans="1:1" x14ac:dyDescent="0.2">
      <c r="A678" s="41"/>
    </row>
    <row r="679" spans="1:1" x14ac:dyDescent="0.2">
      <c r="A679" s="41"/>
    </row>
    <row r="680" spans="1:1" x14ac:dyDescent="0.2">
      <c r="A680" s="41"/>
    </row>
    <row r="681" spans="1:1" x14ac:dyDescent="0.2">
      <c r="A681" s="41"/>
    </row>
    <row r="682" spans="1:1" x14ac:dyDescent="0.2">
      <c r="A682" s="41"/>
    </row>
    <row r="683" spans="1:1" x14ac:dyDescent="0.2">
      <c r="A683" s="41"/>
    </row>
    <row r="684" spans="1:1" x14ac:dyDescent="0.2">
      <c r="A684" s="41"/>
    </row>
    <row r="685" spans="1:1" x14ac:dyDescent="0.2">
      <c r="A685" s="41"/>
    </row>
    <row r="686" spans="1:1" x14ac:dyDescent="0.2">
      <c r="A686" s="41"/>
    </row>
    <row r="687" spans="1:1" x14ac:dyDescent="0.2">
      <c r="A687" s="41"/>
    </row>
    <row r="688" spans="1:1" x14ac:dyDescent="0.2">
      <c r="A688" s="41"/>
    </row>
    <row r="689" spans="1:1" x14ac:dyDescent="0.2">
      <c r="A689" s="41"/>
    </row>
    <row r="690" spans="1:1" x14ac:dyDescent="0.2">
      <c r="A690" s="41"/>
    </row>
    <row r="691" spans="1:1" x14ac:dyDescent="0.2">
      <c r="A691" s="41"/>
    </row>
    <row r="692" spans="1:1" x14ac:dyDescent="0.2">
      <c r="A692" s="41"/>
    </row>
    <row r="693" spans="1:1" x14ac:dyDescent="0.2">
      <c r="A693" s="41"/>
    </row>
    <row r="694" spans="1:1" x14ac:dyDescent="0.2">
      <c r="A694" s="41"/>
    </row>
    <row r="695" spans="1:1" x14ac:dyDescent="0.2">
      <c r="A695" s="41"/>
    </row>
    <row r="696" spans="1:1" x14ac:dyDescent="0.2">
      <c r="A696" s="41"/>
    </row>
    <row r="697" spans="1:1" x14ac:dyDescent="0.2">
      <c r="A697" s="41"/>
    </row>
    <row r="698" spans="1:1" x14ac:dyDescent="0.2">
      <c r="A698" s="41"/>
    </row>
    <row r="699" spans="1:1" x14ac:dyDescent="0.2">
      <c r="A699" s="41"/>
    </row>
    <row r="700" spans="1:1" x14ac:dyDescent="0.2">
      <c r="A700" s="41"/>
    </row>
    <row r="701" spans="1:1" x14ac:dyDescent="0.2">
      <c r="A701" s="41"/>
    </row>
    <row r="702" spans="1:1" x14ac:dyDescent="0.2">
      <c r="A702" s="41"/>
    </row>
    <row r="703" spans="1:1" x14ac:dyDescent="0.2">
      <c r="A703" s="41"/>
    </row>
    <row r="704" spans="1:1" x14ac:dyDescent="0.2">
      <c r="A704" s="41"/>
    </row>
    <row r="705" spans="1:1" x14ac:dyDescent="0.2">
      <c r="A705" s="41"/>
    </row>
    <row r="706" spans="1:1" x14ac:dyDescent="0.2">
      <c r="A706" s="41"/>
    </row>
    <row r="707" spans="1:1" x14ac:dyDescent="0.2">
      <c r="A707" s="41"/>
    </row>
    <row r="708" spans="1:1" x14ac:dyDescent="0.2">
      <c r="A708" s="41"/>
    </row>
    <row r="709" spans="1:1" x14ac:dyDescent="0.2">
      <c r="A709" s="41"/>
    </row>
    <row r="710" spans="1:1" x14ac:dyDescent="0.2">
      <c r="A710" s="41"/>
    </row>
    <row r="711" spans="1:1" x14ac:dyDescent="0.2">
      <c r="A711" s="41"/>
    </row>
    <row r="712" spans="1:1" x14ac:dyDescent="0.2">
      <c r="A712" s="41"/>
    </row>
    <row r="713" spans="1:1" x14ac:dyDescent="0.2">
      <c r="A713" s="41"/>
    </row>
    <row r="714" spans="1:1" x14ac:dyDescent="0.2">
      <c r="A714" s="41"/>
    </row>
    <row r="715" spans="1:1" x14ac:dyDescent="0.2">
      <c r="A715" s="41"/>
    </row>
    <row r="716" spans="1:1" x14ac:dyDescent="0.2">
      <c r="A716" s="41"/>
    </row>
    <row r="717" spans="1:1" x14ac:dyDescent="0.2">
      <c r="A717" s="41"/>
    </row>
    <row r="718" spans="1:1" x14ac:dyDescent="0.2">
      <c r="A718" s="41"/>
    </row>
    <row r="719" spans="1:1" x14ac:dyDescent="0.2">
      <c r="A719" s="41"/>
    </row>
    <row r="720" spans="1:1" x14ac:dyDescent="0.2">
      <c r="A720" s="41"/>
    </row>
    <row r="721" spans="1:1" x14ac:dyDescent="0.2">
      <c r="A721" s="41"/>
    </row>
    <row r="722" spans="1:1" x14ac:dyDescent="0.2">
      <c r="A722" s="41"/>
    </row>
    <row r="723" spans="1:1" x14ac:dyDescent="0.2">
      <c r="A723" s="41"/>
    </row>
    <row r="724" spans="1:1" x14ac:dyDescent="0.2">
      <c r="A724" s="41"/>
    </row>
    <row r="725" spans="1:1" x14ac:dyDescent="0.2">
      <c r="A725" s="41"/>
    </row>
    <row r="726" spans="1:1" x14ac:dyDescent="0.2">
      <c r="A726" s="41"/>
    </row>
    <row r="727" spans="1:1" x14ac:dyDescent="0.2">
      <c r="A727" s="41"/>
    </row>
    <row r="728" spans="1:1" x14ac:dyDescent="0.2">
      <c r="A728" s="41"/>
    </row>
    <row r="729" spans="1:1" x14ac:dyDescent="0.2">
      <c r="A729" s="41"/>
    </row>
    <row r="730" spans="1:1" x14ac:dyDescent="0.2">
      <c r="A730" s="41"/>
    </row>
    <row r="731" spans="1:1" x14ac:dyDescent="0.2">
      <c r="A731" s="41"/>
    </row>
    <row r="732" spans="1:1" x14ac:dyDescent="0.2">
      <c r="A732" s="41"/>
    </row>
    <row r="733" spans="1:1" x14ac:dyDescent="0.2">
      <c r="A733" s="41"/>
    </row>
    <row r="734" spans="1:1" x14ac:dyDescent="0.2">
      <c r="A734" s="41"/>
    </row>
    <row r="735" spans="1:1" x14ac:dyDescent="0.2">
      <c r="A735" s="41"/>
    </row>
    <row r="736" spans="1:1" x14ac:dyDescent="0.2">
      <c r="A736" s="41"/>
    </row>
    <row r="737" spans="1:1" x14ac:dyDescent="0.2">
      <c r="A737" s="41"/>
    </row>
    <row r="738" spans="1:1" x14ac:dyDescent="0.2">
      <c r="A738" s="41"/>
    </row>
    <row r="739" spans="1:1" x14ac:dyDescent="0.2">
      <c r="A739" s="41"/>
    </row>
    <row r="740" spans="1:1" x14ac:dyDescent="0.2">
      <c r="A740" s="41"/>
    </row>
    <row r="741" spans="1:1" x14ac:dyDescent="0.2">
      <c r="A741" s="41"/>
    </row>
    <row r="742" spans="1:1" x14ac:dyDescent="0.2">
      <c r="A742" s="41"/>
    </row>
    <row r="743" spans="1:1" x14ac:dyDescent="0.2">
      <c r="A743" s="41"/>
    </row>
    <row r="744" spans="1:1" x14ac:dyDescent="0.2">
      <c r="A744" s="41"/>
    </row>
    <row r="745" spans="1:1" x14ac:dyDescent="0.2">
      <c r="A745" s="41"/>
    </row>
    <row r="746" spans="1:1" x14ac:dyDescent="0.2">
      <c r="A746" s="41"/>
    </row>
    <row r="747" spans="1:1" x14ac:dyDescent="0.2">
      <c r="A747" s="41"/>
    </row>
    <row r="748" spans="1:1" x14ac:dyDescent="0.2">
      <c r="A748" s="41"/>
    </row>
    <row r="749" spans="1:1" x14ac:dyDescent="0.2">
      <c r="A749" s="41"/>
    </row>
    <row r="750" spans="1:1" x14ac:dyDescent="0.2">
      <c r="A750" s="41"/>
    </row>
    <row r="751" spans="1:1" x14ac:dyDescent="0.2">
      <c r="A751" s="41"/>
    </row>
    <row r="752" spans="1:1" x14ac:dyDescent="0.2">
      <c r="A752" s="41"/>
    </row>
    <row r="753" spans="1:1" x14ac:dyDescent="0.2">
      <c r="A753" s="41"/>
    </row>
    <row r="754" spans="1:1" x14ac:dyDescent="0.2">
      <c r="A754" s="41"/>
    </row>
    <row r="755" spans="1:1" x14ac:dyDescent="0.2">
      <c r="A755" s="41"/>
    </row>
    <row r="756" spans="1:1" x14ac:dyDescent="0.2">
      <c r="A756" s="41"/>
    </row>
    <row r="757" spans="1:1" x14ac:dyDescent="0.2">
      <c r="A757" s="41"/>
    </row>
    <row r="758" spans="1:1" x14ac:dyDescent="0.2">
      <c r="A758" s="41"/>
    </row>
    <row r="759" spans="1:1" x14ac:dyDescent="0.2">
      <c r="A759" s="41"/>
    </row>
    <row r="760" spans="1:1" x14ac:dyDescent="0.2">
      <c r="A760" s="41"/>
    </row>
    <row r="761" spans="1:1" x14ac:dyDescent="0.2">
      <c r="A761" s="41"/>
    </row>
    <row r="762" spans="1:1" x14ac:dyDescent="0.2">
      <c r="A762" s="41"/>
    </row>
    <row r="763" spans="1:1" x14ac:dyDescent="0.2">
      <c r="A763" s="41"/>
    </row>
    <row r="764" spans="1:1" x14ac:dyDescent="0.2">
      <c r="A764" s="41"/>
    </row>
    <row r="765" spans="1:1" x14ac:dyDescent="0.2">
      <c r="A765" s="41"/>
    </row>
    <row r="766" spans="1:1" x14ac:dyDescent="0.2">
      <c r="A766" s="41"/>
    </row>
    <row r="767" spans="1:1" x14ac:dyDescent="0.2">
      <c r="A767" s="41"/>
    </row>
    <row r="768" spans="1:1" x14ac:dyDescent="0.2">
      <c r="A768" s="41"/>
    </row>
    <row r="769" spans="1:1" x14ac:dyDescent="0.2">
      <c r="A769" s="41"/>
    </row>
    <row r="770" spans="1:1" x14ac:dyDescent="0.2">
      <c r="A770" s="41"/>
    </row>
    <row r="771" spans="1:1" x14ac:dyDescent="0.2">
      <c r="A771" s="41"/>
    </row>
    <row r="772" spans="1:1" x14ac:dyDescent="0.2">
      <c r="A772" s="41"/>
    </row>
    <row r="773" spans="1:1" x14ac:dyDescent="0.2">
      <c r="A773" s="41"/>
    </row>
    <row r="774" spans="1:1" x14ac:dyDescent="0.2">
      <c r="A774" s="41"/>
    </row>
    <row r="775" spans="1:1" x14ac:dyDescent="0.2">
      <c r="A775" s="41"/>
    </row>
    <row r="776" spans="1:1" x14ac:dyDescent="0.2">
      <c r="A776" s="41"/>
    </row>
    <row r="777" spans="1:1" x14ac:dyDescent="0.2">
      <c r="A777" s="41"/>
    </row>
    <row r="778" spans="1:1" x14ac:dyDescent="0.2">
      <c r="A778" s="41"/>
    </row>
    <row r="779" spans="1:1" x14ac:dyDescent="0.2">
      <c r="A779" s="41"/>
    </row>
    <row r="780" spans="1:1" x14ac:dyDescent="0.2">
      <c r="A780" s="41"/>
    </row>
    <row r="781" spans="1:1" x14ac:dyDescent="0.2">
      <c r="A781" s="41"/>
    </row>
    <row r="782" spans="1:1" x14ac:dyDescent="0.2">
      <c r="A782" s="41"/>
    </row>
    <row r="783" spans="1:1" x14ac:dyDescent="0.2">
      <c r="A783" s="41"/>
    </row>
    <row r="784" spans="1:1" x14ac:dyDescent="0.2">
      <c r="A784" s="41"/>
    </row>
    <row r="785" spans="1:1" x14ac:dyDescent="0.2">
      <c r="A785" s="41"/>
    </row>
    <row r="786" spans="1:1" x14ac:dyDescent="0.2">
      <c r="A786" s="41"/>
    </row>
    <row r="787" spans="1:1" x14ac:dyDescent="0.2">
      <c r="A787" s="41"/>
    </row>
    <row r="788" spans="1:1" x14ac:dyDescent="0.2">
      <c r="A788" s="41"/>
    </row>
    <row r="789" spans="1:1" x14ac:dyDescent="0.2">
      <c r="A789" s="41"/>
    </row>
    <row r="790" spans="1:1" x14ac:dyDescent="0.2">
      <c r="A790" s="41"/>
    </row>
    <row r="791" spans="1:1" x14ac:dyDescent="0.2">
      <c r="A791" s="41"/>
    </row>
    <row r="792" spans="1:1" x14ac:dyDescent="0.2">
      <c r="A792" s="41"/>
    </row>
    <row r="793" spans="1:1" x14ac:dyDescent="0.2">
      <c r="A793" s="41"/>
    </row>
    <row r="794" spans="1:1" x14ac:dyDescent="0.2">
      <c r="A794" s="41"/>
    </row>
    <row r="795" spans="1:1" x14ac:dyDescent="0.2">
      <c r="A795" s="41"/>
    </row>
    <row r="796" spans="1:1" x14ac:dyDescent="0.2">
      <c r="A796" s="41"/>
    </row>
    <row r="797" spans="1:1" x14ac:dyDescent="0.2">
      <c r="A797" s="41"/>
    </row>
    <row r="798" spans="1:1" x14ac:dyDescent="0.2">
      <c r="A798" s="41"/>
    </row>
    <row r="799" spans="1:1" x14ac:dyDescent="0.2">
      <c r="A799" s="41"/>
    </row>
    <row r="800" spans="1:1" x14ac:dyDescent="0.2">
      <c r="A800" s="41"/>
    </row>
    <row r="801" spans="1:1" x14ac:dyDescent="0.2">
      <c r="A801" s="41"/>
    </row>
    <row r="802" spans="1:1" x14ac:dyDescent="0.2">
      <c r="A802" s="41"/>
    </row>
    <row r="803" spans="1:1" x14ac:dyDescent="0.2">
      <c r="A803" s="41"/>
    </row>
    <row r="804" spans="1:1" x14ac:dyDescent="0.2">
      <c r="A804" s="41"/>
    </row>
    <row r="805" spans="1:1" x14ac:dyDescent="0.2">
      <c r="A805" s="41"/>
    </row>
    <row r="806" spans="1:1" x14ac:dyDescent="0.2">
      <c r="A806" s="41"/>
    </row>
    <row r="807" spans="1:1" x14ac:dyDescent="0.2">
      <c r="A807" s="41"/>
    </row>
    <row r="808" spans="1:1" x14ac:dyDescent="0.2">
      <c r="A808" s="41"/>
    </row>
    <row r="809" spans="1:1" x14ac:dyDescent="0.2">
      <c r="A809" s="41"/>
    </row>
    <row r="810" spans="1:1" x14ac:dyDescent="0.2">
      <c r="A810" s="41"/>
    </row>
    <row r="811" spans="1:1" x14ac:dyDescent="0.2">
      <c r="A811" s="41"/>
    </row>
    <row r="812" spans="1:1" x14ac:dyDescent="0.2">
      <c r="A812" s="41"/>
    </row>
    <row r="813" spans="1:1" x14ac:dyDescent="0.2">
      <c r="A813" s="41"/>
    </row>
    <row r="814" spans="1:1" x14ac:dyDescent="0.2">
      <c r="A814" s="41"/>
    </row>
    <row r="815" spans="1:1" x14ac:dyDescent="0.2">
      <c r="A815" s="41"/>
    </row>
    <row r="816" spans="1:1" x14ac:dyDescent="0.2">
      <c r="A816" s="41"/>
    </row>
    <row r="817" spans="1:1" x14ac:dyDescent="0.2">
      <c r="A817" s="41"/>
    </row>
    <row r="818" spans="1:1" x14ac:dyDescent="0.2">
      <c r="A818" s="41"/>
    </row>
    <row r="819" spans="1:1" x14ac:dyDescent="0.2">
      <c r="A819" s="41"/>
    </row>
    <row r="820" spans="1:1" x14ac:dyDescent="0.2">
      <c r="A820" s="41"/>
    </row>
    <row r="821" spans="1:1" x14ac:dyDescent="0.2">
      <c r="A821" s="41"/>
    </row>
    <row r="822" spans="1:1" x14ac:dyDescent="0.2">
      <c r="A822" s="41"/>
    </row>
    <row r="823" spans="1:1" x14ac:dyDescent="0.2">
      <c r="A823" s="41"/>
    </row>
    <row r="824" spans="1:1" x14ac:dyDescent="0.2">
      <c r="A824" s="41"/>
    </row>
    <row r="825" spans="1:1" x14ac:dyDescent="0.2">
      <c r="A825" s="41"/>
    </row>
    <row r="826" spans="1:1" x14ac:dyDescent="0.2">
      <c r="A826" s="41"/>
    </row>
    <row r="827" spans="1:1" x14ac:dyDescent="0.2">
      <c r="A827" s="41"/>
    </row>
    <row r="828" spans="1:1" x14ac:dyDescent="0.2">
      <c r="A828" s="41"/>
    </row>
    <row r="829" spans="1:1" x14ac:dyDescent="0.2">
      <c r="A829" s="41"/>
    </row>
    <row r="830" spans="1:1" x14ac:dyDescent="0.2">
      <c r="A830" s="41"/>
    </row>
    <row r="831" spans="1:1" x14ac:dyDescent="0.2">
      <c r="A831" s="41"/>
    </row>
    <row r="832" spans="1:1" x14ac:dyDescent="0.2">
      <c r="A832" s="41"/>
    </row>
    <row r="833" spans="1:1" x14ac:dyDescent="0.2">
      <c r="A833" s="41"/>
    </row>
    <row r="834" spans="1:1" x14ac:dyDescent="0.2">
      <c r="A834" s="41"/>
    </row>
    <row r="835" spans="1:1" x14ac:dyDescent="0.2">
      <c r="A835" s="41"/>
    </row>
    <row r="836" spans="1:1" x14ac:dyDescent="0.2">
      <c r="A836" s="41"/>
    </row>
    <row r="837" spans="1:1" x14ac:dyDescent="0.2">
      <c r="A837" s="41"/>
    </row>
    <row r="838" spans="1:1" x14ac:dyDescent="0.2">
      <c r="A838" s="41"/>
    </row>
    <row r="839" spans="1:1" x14ac:dyDescent="0.2">
      <c r="A839" s="41"/>
    </row>
    <row r="840" spans="1:1" x14ac:dyDescent="0.2">
      <c r="A840" s="41"/>
    </row>
    <row r="841" spans="1:1" x14ac:dyDescent="0.2">
      <c r="A841" s="41"/>
    </row>
    <row r="842" spans="1:1" x14ac:dyDescent="0.2">
      <c r="A842" s="41"/>
    </row>
    <row r="843" spans="1:1" x14ac:dyDescent="0.2">
      <c r="A843" s="41"/>
    </row>
    <row r="844" spans="1:1" x14ac:dyDescent="0.2">
      <c r="A844" s="41"/>
    </row>
    <row r="845" spans="1:1" x14ac:dyDescent="0.2">
      <c r="A845" s="41"/>
    </row>
    <row r="846" spans="1:1" x14ac:dyDescent="0.2">
      <c r="A846" s="41"/>
    </row>
    <row r="847" spans="1:1" x14ac:dyDescent="0.2">
      <c r="A847" s="41"/>
    </row>
    <row r="848" spans="1:1" x14ac:dyDescent="0.2">
      <c r="A848" s="41"/>
    </row>
    <row r="849" spans="1:1" x14ac:dyDescent="0.2">
      <c r="A849" s="41"/>
    </row>
    <row r="850" spans="1:1" x14ac:dyDescent="0.2">
      <c r="A850" s="41"/>
    </row>
    <row r="851" spans="1:1" x14ac:dyDescent="0.2">
      <c r="A851" s="41"/>
    </row>
    <row r="852" spans="1:1" x14ac:dyDescent="0.2">
      <c r="A852" s="41"/>
    </row>
    <row r="853" spans="1:1" x14ac:dyDescent="0.2">
      <c r="A853" s="41"/>
    </row>
    <row r="854" spans="1:1" x14ac:dyDescent="0.2">
      <c r="A854" s="41"/>
    </row>
    <row r="855" spans="1:1" x14ac:dyDescent="0.2">
      <c r="A855" s="41"/>
    </row>
    <row r="856" spans="1:1" x14ac:dyDescent="0.2">
      <c r="A856" s="41"/>
    </row>
    <row r="857" spans="1:1" x14ac:dyDescent="0.2">
      <c r="A857" s="41"/>
    </row>
    <row r="858" spans="1:1" x14ac:dyDescent="0.2">
      <c r="A858" s="41"/>
    </row>
  </sheetData>
  <sortState ref="A450:I472">
    <sortCondition descending="1" ref="I450:I472"/>
  </sortState>
  <mergeCells count="10">
    <mergeCell ref="A6:A8"/>
    <mergeCell ref="B6:I6"/>
    <mergeCell ref="B7:B8"/>
    <mergeCell ref="C7:C8"/>
    <mergeCell ref="D7:D8"/>
    <mergeCell ref="E7:E8"/>
    <mergeCell ref="F7:F8"/>
    <mergeCell ref="G7:G8"/>
    <mergeCell ref="H7:H8"/>
    <mergeCell ref="I7:I8"/>
  </mergeCells>
  <pageMargins left="0.78740157499999996" right="0.78740157499999996" top="0.984251969" bottom="0.984251969" header="0.49212598499999999" footer="0.49212598499999999"/>
  <pageSetup paperSize="9" scale="70" fitToHeight="0" orientation="portrait" horizontalDpi="300" verticalDpi="300" r:id="rId1"/>
  <headerFooter alignWithMargins="0"/>
  <rowBreaks count="10" manualBreakCount="10">
    <brk id="46" max="8" man="1"/>
    <brk id="82" max="8" man="1"/>
    <brk id="138" max="8" man="1"/>
    <brk id="162" max="8" man="1"/>
    <brk id="212" max="8" man="1"/>
    <brk id="257" max="8" man="1"/>
    <brk id="310" max="8" man="1"/>
    <brk id="359" max="8" man="1"/>
    <brk id="395" max="8" man="1"/>
    <brk id="44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2" style="7" bestFit="1" customWidth="1"/>
    <col min="3" max="3" width="10.42578125" style="8" bestFit="1" customWidth="1"/>
    <col min="4" max="4" width="16.5703125" style="11" customWidth="1"/>
    <col min="5" max="6" width="18.28515625" style="7" customWidth="1"/>
    <col min="7" max="7" width="14.42578125" style="7" customWidth="1"/>
    <col min="8" max="8" width="15.7109375" style="7" customWidth="1"/>
    <col min="9" max="9" width="14.5703125" style="7" customWidth="1"/>
    <col min="10" max="16384" width="9.140625" style="7"/>
  </cols>
  <sheetData>
    <row r="1" spans="1:9" x14ac:dyDescent="0.25">
      <c r="A1" s="7" t="s">
        <v>508</v>
      </c>
    </row>
    <row r="2" spans="1:9" x14ac:dyDescent="0.25">
      <c r="A2" s="7" t="s">
        <v>516</v>
      </c>
    </row>
    <row r="3" spans="1:9" x14ac:dyDescent="0.25">
      <c r="A3" s="7" t="s">
        <v>517</v>
      </c>
    </row>
    <row r="4" spans="1:9" s="2" customFormat="1" ht="45" x14ac:dyDescent="0.25">
      <c r="A4" s="60" t="s">
        <v>455</v>
      </c>
      <c r="B4" s="60" t="s">
        <v>509</v>
      </c>
      <c r="C4" s="60" t="s">
        <v>7</v>
      </c>
      <c r="D4" s="60" t="s">
        <v>515</v>
      </c>
      <c r="E4" s="60" t="s">
        <v>514</v>
      </c>
      <c r="F4" s="60" t="s">
        <v>513</v>
      </c>
      <c r="G4" s="60" t="s">
        <v>452</v>
      </c>
      <c r="H4" s="60" t="s">
        <v>465</v>
      </c>
      <c r="I4" s="60" t="s">
        <v>466</v>
      </c>
    </row>
    <row r="5" spans="1:9" x14ac:dyDescent="0.25">
      <c r="A5" s="112">
        <v>1</v>
      </c>
      <c r="B5" s="45" t="s">
        <v>511</v>
      </c>
      <c r="C5" s="46">
        <v>50</v>
      </c>
      <c r="D5" s="47">
        <f>IF(C5/940.28&gt;0.75,C5/940.28,0.75)</f>
        <v>0.75</v>
      </c>
      <c r="E5" s="48">
        <v>30</v>
      </c>
      <c r="F5" s="48">
        <f>ROUND(E5/60,1)</f>
        <v>0.5</v>
      </c>
      <c r="G5" s="51">
        <f>D5+F5</f>
        <v>1.25</v>
      </c>
      <c r="H5" s="51">
        <f>178.65*G5</f>
        <v>223.3125</v>
      </c>
      <c r="I5" s="49">
        <f>ROUND(H5/C5,2)</f>
        <v>4.47</v>
      </c>
    </row>
    <row r="6" spans="1:9" x14ac:dyDescent="0.25">
      <c r="A6" s="112"/>
      <c r="B6" s="45" t="s">
        <v>510</v>
      </c>
      <c r="C6" s="46">
        <v>500</v>
      </c>
      <c r="D6" s="47">
        <f t="shared" ref="D6:D7" si="0">IF(C6/940.28&gt;0.75,C6/940.28,0.75)</f>
        <v>0.75</v>
      </c>
      <c r="E6" s="48">
        <v>30</v>
      </c>
      <c r="F6" s="48">
        <f t="shared" ref="F6:F7" si="1">ROUND(E6/60,1)</f>
        <v>0.5</v>
      </c>
      <c r="G6" s="51">
        <f t="shared" ref="G6:G7" si="2">D6+F6</f>
        <v>1.25</v>
      </c>
      <c r="H6" s="51">
        <f t="shared" ref="H6:H7" si="3">178.65*G6</f>
        <v>223.3125</v>
      </c>
      <c r="I6" s="49">
        <f>ROUND(H6/C6,2)</f>
        <v>0.45</v>
      </c>
    </row>
    <row r="7" spans="1:9" x14ac:dyDescent="0.25">
      <c r="A7" s="112"/>
      <c r="B7" s="45" t="s">
        <v>512</v>
      </c>
      <c r="C7" s="46">
        <v>3154</v>
      </c>
      <c r="D7" s="47">
        <f t="shared" si="0"/>
        <v>3.3543199897902753</v>
      </c>
      <c r="E7" s="48">
        <v>30</v>
      </c>
      <c r="F7" s="48">
        <f t="shared" si="1"/>
        <v>0.5</v>
      </c>
      <c r="G7" s="51">
        <f t="shared" si="2"/>
        <v>3.8543199897902753</v>
      </c>
      <c r="H7" s="51">
        <f t="shared" si="3"/>
        <v>688.57426617603267</v>
      </c>
      <c r="I7" s="49">
        <f>ROUND(H7/C7,2)</f>
        <v>0.22</v>
      </c>
    </row>
    <row r="8" spans="1:9" x14ac:dyDescent="0.25">
      <c r="F8" s="113" t="s">
        <v>525</v>
      </c>
      <c r="G8" s="114"/>
      <c r="H8" s="115"/>
      <c r="I8" s="52">
        <f>MAX(I5:I7)</f>
        <v>4.47</v>
      </c>
    </row>
    <row r="11" spans="1:9" x14ac:dyDescent="0.25">
      <c r="D11" s="12"/>
    </row>
  </sheetData>
  <mergeCells count="2">
    <mergeCell ref="A5:A7"/>
    <mergeCell ref="F8:H8"/>
  </mergeCells>
  <pageMargins left="0.511811024" right="0.511811024" top="0.78740157499999996" bottom="0.78740157499999996" header="0.31496062000000002" footer="0.31496062000000002"/>
  <pageSetup paperSize="9" scale="9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505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0" t="s">
        <v>455</v>
      </c>
      <c r="B4" s="60" t="s">
        <v>6</v>
      </c>
      <c r="C4" s="60" t="s">
        <v>7</v>
      </c>
      <c r="D4" s="60" t="s">
        <v>526</v>
      </c>
      <c r="E4" s="60" t="s">
        <v>506</v>
      </c>
      <c r="F4" s="60" t="s">
        <v>507</v>
      </c>
      <c r="G4" s="60" t="s">
        <v>452</v>
      </c>
      <c r="H4" s="60" t="s">
        <v>464</v>
      </c>
      <c r="I4" s="60" t="s">
        <v>451</v>
      </c>
      <c r="J4" s="60" t="s">
        <v>450</v>
      </c>
      <c r="K4" s="60" t="s">
        <v>452</v>
      </c>
      <c r="L4" s="60" t="s">
        <v>465</v>
      </c>
      <c r="M4" s="60" t="s">
        <v>466</v>
      </c>
    </row>
    <row r="5" spans="1:13" x14ac:dyDescent="0.25">
      <c r="A5" s="45">
        <v>2</v>
      </c>
      <c r="B5" s="45" t="s">
        <v>168</v>
      </c>
      <c r="C5" s="46">
        <v>23</v>
      </c>
      <c r="D5" s="47">
        <f>IF(C5/940.28&gt;0.5,C5/940.28,0.5)</f>
        <v>0.5</v>
      </c>
      <c r="E5" s="48">
        <v>261</v>
      </c>
      <c r="F5" s="48">
        <f>180+54</f>
        <v>234</v>
      </c>
      <c r="G5" s="48">
        <f>ROUND(F5/60,1)</f>
        <v>3.9</v>
      </c>
      <c r="H5" s="49">
        <f t="shared" ref="H5" si="0">IFERROR(E5/G5,0)</f>
        <v>66.92307692307692</v>
      </c>
      <c r="I5" s="50">
        <f>E5*2</f>
        <v>522</v>
      </c>
      <c r="J5" s="50">
        <f>G5*2</f>
        <v>7.8</v>
      </c>
      <c r="K5" s="51">
        <f>IF(D5+J5&gt;1,D5+J5,1)</f>
        <v>8.3000000000000007</v>
      </c>
      <c r="L5" s="51">
        <f>178.65*K5</f>
        <v>1482.7950000000001</v>
      </c>
      <c r="M5" s="61">
        <f t="shared" ref="M5:M18" si="1">ROUND(L5/C5,2)</f>
        <v>64.47</v>
      </c>
    </row>
    <row r="6" spans="1:13" x14ac:dyDescent="0.25">
      <c r="A6" s="45">
        <v>3</v>
      </c>
      <c r="B6" s="45" t="s">
        <v>174</v>
      </c>
      <c r="C6" s="46">
        <v>17</v>
      </c>
      <c r="D6" s="47">
        <f t="shared" ref="D6:D23" si="2">IF(C6/940.28&gt;0.5,C6/940.28,0.5)</f>
        <v>0.5</v>
      </c>
      <c r="E6" s="48">
        <v>170</v>
      </c>
      <c r="F6" s="48">
        <v>152</v>
      </c>
      <c r="G6" s="48">
        <f t="shared" ref="G6:G23" si="3">ROUND(F6/60,1)</f>
        <v>2.5</v>
      </c>
      <c r="H6" s="49">
        <f>IFERROR(E6/G6,0)</f>
        <v>68</v>
      </c>
      <c r="I6" s="50">
        <f t="shared" ref="I6:I23" si="4">E6*2</f>
        <v>340</v>
      </c>
      <c r="J6" s="50">
        <f t="shared" ref="J6:J23" si="5">G6*2</f>
        <v>5</v>
      </c>
      <c r="K6" s="51">
        <f t="shared" ref="K6:K23" si="6">IF(D6+J6&gt;1,D6+J6,1)</f>
        <v>5.5</v>
      </c>
      <c r="L6" s="51">
        <f t="shared" ref="L6:L23" si="7">178.65*K6</f>
        <v>982.57500000000005</v>
      </c>
      <c r="M6" s="61">
        <f t="shared" si="1"/>
        <v>57.8</v>
      </c>
    </row>
    <row r="7" spans="1:13" x14ac:dyDescent="0.25">
      <c r="A7" s="45">
        <v>4</v>
      </c>
      <c r="B7" s="45" t="s">
        <v>292</v>
      </c>
      <c r="C7" s="46">
        <v>15</v>
      </c>
      <c r="D7" s="47">
        <f t="shared" si="2"/>
        <v>0.5</v>
      </c>
      <c r="E7" s="48">
        <v>276</v>
      </c>
      <c r="F7" s="48">
        <f>180+35</f>
        <v>215</v>
      </c>
      <c r="G7" s="48">
        <f t="shared" si="3"/>
        <v>3.6</v>
      </c>
      <c r="H7" s="49">
        <f t="shared" ref="H7:H23" si="8">IFERROR(E7/G7,0)</f>
        <v>76.666666666666671</v>
      </c>
      <c r="I7" s="50">
        <f t="shared" si="4"/>
        <v>552</v>
      </c>
      <c r="J7" s="50">
        <f t="shared" si="5"/>
        <v>7.2</v>
      </c>
      <c r="K7" s="51">
        <f t="shared" si="6"/>
        <v>7.7</v>
      </c>
      <c r="L7" s="51">
        <f t="shared" si="7"/>
        <v>1375.605</v>
      </c>
      <c r="M7" s="61">
        <f t="shared" si="1"/>
        <v>91.71</v>
      </c>
    </row>
    <row r="8" spans="1:13" x14ac:dyDescent="0.25">
      <c r="A8" s="45">
        <v>5</v>
      </c>
      <c r="B8" s="45" t="s">
        <v>504</v>
      </c>
      <c r="C8" s="46">
        <v>164.71</v>
      </c>
      <c r="D8" s="47">
        <f t="shared" si="2"/>
        <v>0.5</v>
      </c>
      <c r="E8" s="48">
        <v>150</v>
      </c>
      <c r="F8" s="48">
        <f>120+21</f>
        <v>141</v>
      </c>
      <c r="G8" s="48">
        <f t="shared" si="3"/>
        <v>2.4</v>
      </c>
      <c r="H8" s="49">
        <f t="shared" si="8"/>
        <v>62.5</v>
      </c>
      <c r="I8" s="50">
        <f t="shared" si="4"/>
        <v>300</v>
      </c>
      <c r="J8" s="50">
        <f t="shared" si="5"/>
        <v>4.8</v>
      </c>
      <c r="K8" s="51">
        <f t="shared" si="6"/>
        <v>5.3</v>
      </c>
      <c r="L8" s="51">
        <f t="shared" si="7"/>
        <v>946.84500000000003</v>
      </c>
      <c r="M8" s="61">
        <f t="shared" si="1"/>
        <v>5.75</v>
      </c>
    </row>
    <row r="9" spans="1:13" x14ac:dyDescent="0.25">
      <c r="A9" s="45">
        <v>6</v>
      </c>
      <c r="B9" s="45" t="s">
        <v>57</v>
      </c>
      <c r="C9" s="46">
        <v>25</v>
      </c>
      <c r="D9" s="47">
        <f t="shared" si="2"/>
        <v>0.5</v>
      </c>
      <c r="E9" s="48">
        <v>324</v>
      </c>
      <c r="F9" s="48">
        <f>318</f>
        <v>318</v>
      </c>
      <c r="G9" s="48">
        <f t="shared" si="3"/>
        <v>5.3</v>
      </c>
      <c r="H9" s="49">
        <f t="shared" si="8"/>
        <v>61.132075471698116</v>
      </c>
      <c r="I9" s="50">
        <f t="shared" si="4"/>
        <v>648</v>
      </c>
      <c r="J9" s="50">
        <f t="shared" si="5"/>
        <v>10.6</v>
      </c>
      <c r="K9" s="51">
        <f t="shared" si="6"/>
        <v>11.1</v>
      </c>
      <c r="L9" s="51">
        <f t="shared" si="7"/>
        <v>1983.0150000000001</v>
      </c>
      <c r="M9" s="61">
        <f t="shared" si="1"/>
        <v>79.319999999999993</v>
      </c>
    </row>
    <row r="10" spans="1:13" x14ac:dyDescent="0.25">
      <c r="A10" s="45">
        <v>7</v>
      </c>
      <c r="B10" s="45" t="s">
        <v>180</v>
      </c>
      <c r="C10" s="46">
        <v>220.53</v>
      </c>
      <c r="D10" s="47">
        <f t="shared" si="2"/>
        <v>0.5</v>
      </c>
      <c r="E10" s="48">
        <v>265</v>
      </c>
      <c r="F10" s="48">
        <v>241</v>
      </c>
      <c r="G10" s="48">
        <f t="shared" si="3"/>
        <v>4</v>
      </c>
      <c r="H10" s="49">
        <f t="shared" si="8"/>
        <v>66.25</v>
      </c>
      <c r="I10" s="50">
        <f t="shared" si="4"/>
        <v>530</v>
      </c>
      <c r="J10" s="50">
        <f t="shared" si="5"/>
        <v>8</v>
      </c>
      <c r="K10" s="51">
        <f t="shared" si="6"/>
        <v>8.5</v>
      </c>
      <c r="L10" s="51">
        <f t="shared" si="7"/>
        <v>1518.5250000000001</v>
      </c>
      <c r="M10" s="61">
        <f t="shared" si="1"/>
        <v>6.89</v>
      </c>
    </row>
    <row r="11" spans="1:13" x14ac:dyDescent="0.25">
      <c r="A11" s="45">
        <v>8</v>
      </c>
      <c r="B11" s="45" t="s">
        <v>58</v>
      </c>
      <c r="C11" s="46">
        <v>70</v>
      </c>
      <c r="D11" s="47">
        <f t="shared" si="2"/>
        <v>0.5</v>
      </c>
      <c r="E11" s="48">
        <v>304</v>
      </c>
      <c r="F11" s="48">
        <f>240+39</f>
        <v>279</v>
      </c>
      <c r="G11" s="48">
        <f>ROUND(F11/60,1)</f>
        <v>4.7</v>
      </c>
      <c r="H11" s="49">
        <f>IFERROR(E11/G11,0)</f>
        <v>64.680851063829792</v>
      </c>
      <c r="I11" s="50">
        <f>E11*2</f>
        <v>608</v>
      </c>
      <c r="J11" s="50">
        <f>G11*2</f>
        <v>9.4</v>
      </c>
      <c r="K11" s="51">
        <f t="shared" si="6"/>
        <v>9.9</v>
      </c>
      <c r="L11" s="51">
        <f t="shared" si="7"/>
        <v>1768.6350000000002</v>
      </c>
      <c r="M11" s="61">
        <f t="shared" si="1"/>
        <v>25.27</v>
      </c>
    </row>
    <row r="12" spans="1:13" x14ac:dyDescent="0.25">
      <c r="A12" s="45">
        <v>9</v>
      </c>
      <c r="B12" s="45" t="s">
        <v>185</v>
      </c>
      <c r="C12" s="46">
        <v>205.77</v>
      </c>
      <c r="D12" s="47">
        <f t="shared" si="2"/>
        <v>0.5</v>
      </c>
      <c r="E12" s="48">
        <v>85.5</v>
      </c>
      <c r="F12" s="48">
        <v>85</v>
      </c>
      <c r="G12" s="48">
        <f t="shared" si="3"/>
        <v>1.4</v>
      </c>
      <c r="H12" s="49">
        <f t="shared" si="8"/>
        <v>61.071428571428577</v>
      </c>
      <c r="I12" s="50">
        <f t="shared" si="4"/>
        <v>171</v>
      </c>
      <c r="J12" s="50">
        <f t="shared" si="5"/>
        <v>2.8</v>
      </c>
      <c r="K12" s="51">
        <f t="shared" si="6"/>
        <v>3.3</v>
      </c>
      <c r="L12" s="51">
        <f t="shared" si="7"/>
        <v>589.54499999999996</v>
      </c>
      <c r="M12" s="61">
        <f t="shared" si="1"/>
        <v>2.87</v>
      </c>
    </row>
    <row r="13" spans="1:13" x14ac:dyDescent="0.25">
      <c r="A13" s="45">
        <v>10</v>
      </c>
      <c r="B13" s="45" t="s">
        <v>188</v>
      </c>
      <c r="C13" s="46">
        <v>145.5</v>
      </c>
      <c r="D13" s="47">
        <f t="shared" si="2"/>
        <v>0.5</v>
      </c>
      <c r="E13" s="48">
        <v>282</v>
      </c>
      <c r="F13" s="48">
        <f>240+37</f>
        <v>277</v>
      </c>
      <c r="G13" s="48">
        <f t="shared" si="3"/>
        <v>4.5999999999999996</v>
      </c>
      <c r="H13" s="49">
        <f t="shared" si="8"/>
        <v>61.304347826086961</v>
      </c>
      <c r="I13" s="50">
        <f t="shared" si="4"/>
        <v>564</v>
      </c>
      <c r="J13" s="50">
        <f t="shared" si="5"/>
        <v>9.1999999999999993</v>
      </c>
      <c r="K13" s="51">
        <f t="shared" si="6"/>
        <v>9.6999999999999993</v>
      </c>
      <c r="L13" s="51">
        <f t="shared" si="7"/>
        <v>1732.905</v>
      </c>
      <c r="M13" s="61">
        <f t="shared" si="1"/>
        <v>11.91</v>
      </c>
    </row>
    <row r="14" spans="1:13" x14ac:dyDescent="0.25">
      <c r="A14" s="45">
        <v>11</v>
      </c>
      <c r="B14" s="45" t="s">
        <v>190</v>
      </c>
      <c r="C14" s="46">
        <v>101</v>
      </c>
      <c r="D14" s="47">
        <f t="shared" si="2"/>
        <v>0.5</v>
      </c>
      <c r="E14" s="48">
        <v>230</v>
      </c>
      <c r="F14" s="48">
        <f>180+28</f>
        <v>208</v>
      </c>
      <c r="G14" s="48">
        <f t="shared" si="3"/>
        <v>3.5</v>
      </c>
      <c r="H14" s="49">
        <f t="shared" si="8"/>
        <v>65.714285714285708</v>
      </c>
      <c r="I14" s="50">
        <f t="shared" si="4"/>
        <v>460</v>
      </c>
      <c r="J14" s="50">
        <f t="shared" si="5"/>
        <v>7</v>
      </c>
      <c r="K14" s="51">
        <f t="shared" si="6"/>
        <v>7.5</v>
      </c>
      <c r="L14" s="51">
        <f t="shared" si="7"/>
        <v>1339.875</v>
      </c>
      <c r="M14" s="61">
        <f t="shared" si="1"/>
        <v>13.27</v>
      </c>
    </row>
    <row r="15" spans="1:13" x14ac:dyDescent="0.25">
      <c r="A15" s="45">
        <v>12</v>
      </c>
      <c r="B15" s="45" t="s">
        <v>192</v>
      </c>
      <c r="C15" s="46">
        <v>59.47</v>
      </c>
      <c r="D15" s="47">
        <f t="shared" si="2"/>
        <v>0.5</v>
      </c>
      <c r="E15" s="48">
        <v>252</v>
      </c>
      <c r="F15" s="48">
        <f>180+51</f>
        <v>231</v>
      </c>
      <c r="G15" s="48">
        <f t="shared" si="3"/>
        <v>3.9</v>
      </c>
      <c r="H15" s="49">
        <f t="shared" si="8"/>
        <v>64.615384615384613</v>
      </c>
      <c r="I15" s="50">
        <f t="shared" si="4"/>
        <v>504</v>
      </c>
      <c r="J15" s="50">
        <f t="shared" si="5"/>
        <v>7.8</v>
      </c>
      <c r="K15" s="51">
        <f t="shared" si="6"/>
        <v>8.3000000000000007</v>
      </c>
      <c r="L15" s="51">
        <f t="shared" si="7"/>
        <v>1482.7950000000001</v>
      </c>
      <c r="M15" s="61">
        <f t="shared" si="1"/>
        <v>24.93</v>
      </c>
    </row>
    <row r="16" spans="1:13" x14ac:dyDescent="0.25">
      <c r="A16" s="45">
        <v>13</v>
      </c>
      <c r="B16" s="45" t="s">
        <v>192</v>
      </c>
      <c r="C16" s="46">
        <v>32</v>
      </c>
      <c r="D16" s="47">
        <f t="shared" si="2"/>
        <v>0.5</v>
      </c>
      <c r="E16" s="48">
        <v>252</v>
      </c>
      <c r="F16" s="48">
        <v>231</v>
      </c>
      <c r="G16" s="48">
        <f t="shared" si="3"/>
        <v>3.9</v>
      </c>
      <c r="H16" s="49">
        <f t="shared" si="8"/>
        <v>64.615384615384613</v>
      </c>
      <c r="I16" s="50">
        <f t="shared" si="4"/>
        <v>504</v>
      </c>
      <c r="J16" s="50">
        <f t="shared" si="5"/>
        <v>7.8</v>
      </c>
      <c r="K16" s="51">
        <f t="shared" si="6"/>
        <v>8.3000000000000007</v>
      </c>
      <c r="L16" s="51">
        <f t="shared" si="7"/>
        <v>1482.7950000000001</v>
      </c>
      <c r="M16" s="61">
        <f t="shared" si="1"/>
        <v>46.34</v>
      </c>
    </row>
    <row r="17" spans="1:13" x14ac:dyDescent="0.25">
      <c r="A17" s="45">
        <v>14</v>
      </c>
      <c r="B17" s="45" t="s">
        <v>193</v>
      </c>
      <c r="C17" s="46">
        <v>45</v>
      </c>
      <c r="D17" s="47">
        <f t="shared" si="2"/>
        <v>0.5</v>
      </c>
      <c r="E17" s="48">
        <v>213</v>
      </c>
      <c r="F17" s="48">
        <f>180+28</f>
        <v>208</v>
      </c>
      <c r="G17" s="48">
        <f t="shared" si="3"/>
        <v>3.5</v>
      </c>
      <c r="H17" s="49">
        <f t="shared" si="8"/>
        <v>60.857142857142854</v>
      </c>
      <c r="I17" s="50">
        <f t="shared" si="4"/>
        <v>426</v>
      </c>
      <c r="J17" s="50">
        <f t="shared" si="5"/>
        <v>7</v>
      </c>
      <c r="K17" s="51">
        <f t="shared" si="6"/>
        <v>7.5</v>
      </c>
      <c r="L17" s="51">
        <f t="shared" si="7"/>
        <v>1339.875</v>
      </c>
      <c r="M17" s="61">
        <f t="shared" si="1"/>
        <v>29.78</v>
      </c>
    </row>
    <row r="18" spans="1:13" x14ac:dyDescent="0.25">
      <c r="A18" s="45">
        <v>15</v>
      </c>
      <c r="B18" s="45" t="s">
        <v>527</v>
      </c>
      <c r="C18" s="46">
        <v>270</v>
      </c>
      <c r="D18" s="47">
        <f t="shared" si="2"/>
        <v>0.5</v>
      </c>
      <c r="E18" s="48">
        <v>0</v>
      </c>
      <c r="F18" s="48">
        <v>20</v>
      </c>
      <c r="G18" s="48">
        <f t="shared" si="3"/>
        <v>0.3</v>
      </c>
      <c r="H18" s="49">
        <f t="shared" si="8"/>
        <v>0</v>
      </c>
      <c r="I18" s="50">
        <f t="shared" si="4"/>
        <v>0</v>
      </c>
      <c r="J18" s="50">
        <f t="shared" si="5"/>
        <v>0.6</v>
      </c>
      <c r="K18" s="51">
        <f t="shared" si="6"/>
        <v>1.1000000000000001</v>
      </c>
      <c r="L18" s="51">
        <f t="shared" si="7"/>
        <v>196.51500000000001</v>
      </c>
      <c r="M18" s="61">
        <f t="shared" si="1"/>
        <v>0.73</v>
      </c>
    </row>
    <row r="19" spans="1:13" x14ac:dyDescent="0.25">
      <c r="A19" s="45">
        <v>16</v>
      </c>
      <c r="B19" s="45" t="s">
        <v>527</v>
      </c>
      <c r="C19" s="46">
        <v>237.1</v>
      </c>
      <c r="D19" s="47">
        <f t="shared" si="2"/>
        <v>0.5</v>
      </c>
      <c r="E19" s="48">
        <v>0</v>
      </c>
      <c r="F19" s="48">
        <v>20</v>
      </c>
      <c r="G19" s="48">
        <f t="shared" si="3"/>
        <v>0.3</v>
      </c>
      <c r="H19" s="49">
        <f t="shared" si="8"/>
        <v>0</v>
      </c>
      <c r="I19" s="50">
        <f t="shared" si="4"/>
        <v>0</v>
      </c>
      <c r="J19" s="50">
        <f t="shared" si="5"/>
        <v>0.6</v>
      </c>
      <c r="K19" s="51">
        <f t="shared" si="6"/>
        <v>1.1000000000000001</v>
      </c>
      <c r="L19" s="51">
        <f t="shared" si="7"/>
        <v>196.51500000000001</v>
      </c>
      <c r="M19" s="61">
        <f t="shared" ref="M19:M23" si="9">ROUND(L19/C19,2)</f>
        <v>0.83</v>
      </c>
    </row>
    <row r="20" spans="1:13" x14ac:dyDescent="0.25">
      <c r="A20" s="45">
        <v>17</v>
      </c>
      <c r="B20" s="45" t="s">
        <v>200</v>
      </c>
      <c r="C20" s="46">
        <v>298</v>
      </c>
      <c r="D20" s="47">
        <f t="shared" si="2"/>
        <v>0.5</v>
      </c>
      <c r="E20" s="48">
        <v>179</v>
      </c>
      <c r="F20" s="48">
        <f>120+45</f>
        <v>165</v>
      </c>
      <c r="G20" s="48">
        <f t="shared" si="3"/>
        <v>2.8</v>
      </c>
      <c r="H20" s="49">
        <f t="shared" si="8"/>
        <v>63.928571428571431</v>
      </c>
      <c r="I20" s="50">
        <f t="shared" si="4"/>
        <v>358</v>
      </c>
      <c r="J20" s="50">
        <f t="shared" si="5"/>
        <v>5.6</v>
      </c>
      <c r="K20" s="51">
        <f t="shared" si="6"/>
        <v>6.1</v>
      </c>
      <c r="L20" s="51">
        <f t="shared" si="7"/>
        <v>1089.7649999999999</v>
      </c>
      <c r="M20" s="61">
        <f t="shared" si="9"/>
        <v>3.66</v>
      </c>
    </row>
    <row r="21" spans="1:13" x14ac:dyDescent="0.25">
      <c r="A21" s="45">
        <v>18</v>
      </c>
      <c r="B21" s="45" t="s">
        <v>239</v>
      </c>
      <c r="C21" s="46">
        <v>35</v>
      </c>
      <c r="D21" s="47">
        <f t="shared" si="2"/>
        <v>0.5</v>
      </c>
      <c r="E21" s="48">
        <v>345</v>
      </c>
      <c r="F21" s="48">
        <v>311</v>
      </c>
      <c r="G21" s="48">
        <f t="shared" si="3"/>
        <v>5.2</v>
      </c>
      <c r="H21" s="49">
        <f t="shared" si="8"/>
        <v>66.34615384615384</v>
      </c>
      <c r="I21" s="50">
        <f t="shared" si="4"/>
        <v>690</v>
      </c>
      <c r="J21" s="50">
        <f t="shared" si="5"/>
        <v>10.4</v>
      </c>
      <c r="K21" s="51">
        <f t="shared" si="6"/>
        <v>10.9</v>
      </c>
      <c r="L21" s="51">
        <f t="shared" si="7"/>
        <v>1947.2850000000001</v>
      </c>
      <c r="M21" s="61">
        <f t="shared" si="9"/>
        <v>55.64</v>
      </c>
    </row>
    <row r="22" spans="1:13" x14ac:dyDescent="0.25">
      <c r="A22" s="45">
        <v>19</v>
      </c>
      <c r="B22" s="45" t="s">
        <v>205</v>
      </c>
      <c r="C22" s="46">
        <v>80</v>
      </c>
      <c r="D22" s="47">
        <f t="shared" si="2"/>
        <v>0.5</v>
      </c>
      <c r="E22" s="48">
        <v>312</v>
      </c>
      <c r="F22" s="48">
        <f>240+41</f>
        <v>281</v>
      </c>
      <c r="G22" s="48">
        <f t="shared" si="3"/>
        <v>4.7</v>
      </c>
      <c r="H22" s="49">
        <f t="shared" si="8"/>
        <v>66.38297872340425</v>
      </c>
      <c r="I22" s="50">
        <f t="shared" si="4"/>
        <v>624</v>
      </c>
      <c r="J22" s="50">
        <f t="shared" si="5"/>
        <v>9.4</v>
      </c>
      <c r="K22" s="51">
        <f t="shared" si="6"/>
        <v>9.9</v>
      </c>
      <c r="L22" s="51">
        <f t="shared" si="7"/>
        <v>1768.6350000000002</v>
      </c>
      <c r="M22" s="61">
        <f t="shared" si="9"/>
        <v>22.11</v>
      </c>
    </row>
    <row r="23" spans="1:13" x14ac:dyDescent="0.25">
      <c r="A23" s="45">
        <v>20</v>
      </c>
      <c r="B23" s="45" t="s">
        <v>208</v>
      </c>
      <c r="C23" s="46">
        <v>204.89</v>
      </c>
      <c r="D23" s="47">
        <f t="shared" si="2"/>
        <v>0.5</v>
      </c>
      <c r="E23" s="48">
        <v>220</v>
      </c>
      <c r="F23" s="48">
        <f>180+18</f>
        <v>198</v>
      </c>
      <c r="G23" s="48">
        <f t="shared" si="3"/>
        <v>3.3</v>
      </c>
      <c r="H23" s="49">
        <f t="shared" si="8"/>
        <v>66.666666666666671</v>
      </c>
      <c r="I23" s="50">
        <f t="shared" si="4"/>
        <v>440</v>
      </c>
      <c r="J23" s="50">
        <f t="shared" si="5"/>
        <v>6.6</v>
      </c>
      <c r="K23" s="51">
        <f t="shared" si="6"/>
        <v>7.1</v>
      </c>
      <c r="L23" s="51">
        <f t="shared" si="7"/>
        <v>1268.415</v>
      </c>
      <c r="M23" s="61">
        <f t="shared" si="9"/>
        <v>6.19</v>
      </c>
    </row>
    <row r="25" spans="1:13" x14ac:dyDescent="0.25">
      <c r="D25" s="12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501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502</v>
      </c>
      <c r="F4" s="62" t="s">
        <v>503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21</v>
      </c>
      <c r="B5" s="45" t="s">
        <v>500</v>
      </c>
      <c r="C5" s="46">
        <v>163.6</v>
      </c>
      <c r="D5" s="47">
        <f>IF(C5/940.28&gt;0.5,C5/940.28,0.5)</f>
        <v>0.5</v>
      </c>
      <c r="E5" s="48">
        <v>131</v>
      </c>
      <c r="F5" s="48">
        <v>114</v>
      </c>
      <c r="G5" s="48">
        <f>ROUND(F5/60,1)</f>
        <v>1.9</v>
      </c>
      <c r="H5" s="49">
        <f t="shared" ref="H5" si="0">IFERROR(E5/G5,0)</f>
        <v>68.94736842105263</v>
      </c>
      <c r="I5" s="50">
        <f>E5*2</f>
        <v>262</v>
      </c>
      <c r="J5" s="50">
        <f>G5*2</f>
        <v>3.8</v>
      </c>
      <c r="K5" s="51">
        <f>IF(D5+J5&gt;1,D5+J5,1)</f>
        <v>4.3</v>
      </c>
      <c r="L5" s="51">
        <f>178.65*K5</f>
        <v>768.19499999999994</v>
      </c>
      <c r="M5" s="63">
        <f t="shared" ref="M5:M12" si="1">ROUND(L5/C5,2)</f>
        <v>4.7</v>
      </c>
    </row>
    <row r="6" spans="1:13" x14ac:dyDescent="0.25">
      <c r="A6" s="45">
        <v>22</v>
      </c>
      <c r="B6" s="45" t="s">
        <v>426</v>
      </c>
      <c r="C6" s="46">
        <v>510.45</v>
      </c>
      <c r="D6" s="47">
        <f t="shared" ref="D6:D12" si="2">IF(C6/940.28&gt;0.5,C6/940.28,0.5)</f>
        <v>0.54287020887395243</v>
      </c>
      <c r="E6" s="48">
        <v>89.7</v>
      </c>
      <c r="F6" s="48">
        <v>74</v>
      </c>
      <c r="G6" s="48">
        <f t="shared" ref="G6:G12" si="3">ROUND(F6/60,1)</f>
        <v>1.2</v>
      </c>
      <c r="H6" s="49">
        <f>IFERROR(E6/G6,0)</f>
        <v>74.75</v>
      </c>
      <c r="I6" s="50">
        <f t="shared" ref="I6:I12" si="4">E6*2</f>
        <v>179.4</v>
      </c>
      <c r="J6" s="50">
        <f t="shared" ref="J6:J12" si="5">G6*2</f>
        <v>2.4</v>
      </c>
      <c r="K6" s="51">
        <f t="shared" ref="K6:K12" si="6">IF(D6+J6&gt;1,D6+J6,1)</f>
        <v>2.9428702088739525</v>
      </c>
      <c r="L6" s="51">
        <f t="shared" ref="L6:L12" si="7">178.65*K6</f>
        <v>525.74376281533159</v>
      </c>
      <c r="M6" s="63">
        <f t="shared" si="1"/>
        <v>1.03</v>
      </c>
    </row>
    <row r="7" spans="1:13" x14ac:dyDescent="0.25">
      <c r="A7" s="45">
        <v>23</v>
      </c>
      <c r="B7" s="45" t="s">
        <v>432</v>
      </c>
      <c r="C7" s="46">
        <v>16.940000000000001</v>
      </c>
      <c r="D7" s="47">
        <f t="shared" si="2"/>
        <v>0.5</v>
      </c>
      <c r="E7" s="48">
        <v>193</v>
      </c>
      <c r="F7" s="48">
        <f>120+56</f>
        <v>176</v>
      </c>
      <c r="G7" s="48">
        <f t="shared" si="3"/>
        <v>2.9</v>
      </c>
      <c r="H7" s="49">
        <f t="shared" ref="H7:H12" si="8">IFERROR(E7/G7,0)</f>
        <v>66.551724137931032</v>
      </c>
      <c r="I7" s="50">
        <f t="shared" si="4"/>
        <v>386</v>
      </c>
      <c r="J7" s="50">
        <f t="shared" si="5"/>
        <v>5.8</v>
      </c>
      <c r="K7" s="51">
        <f t="shared" si="6"/>
        <v>6.3</v>
      </c>
      <c r="L7" s="51">
        <f t="shared" si="7"/>
        <v>1125.4949999999999</v>
      </c>
      <c r="M7" s="63">
        <f t="shared" si="1"/>
        <v>66.44</v>
      </c>
    </row>
    <row r="8" spans="1:13" x14ac:dyDescent="0.25">
      <c r="A8" s="45">
        <v>24</v>
      </c>
      <c r="B8" s="45" t="s">
        <v>434</v>
      </c>
      <c r="C8" s="46">
        <v>32</v>
      </c>
      <c r="D8" s="47">
        <f t="shared" si="2"/>
        <v>0.5</v>
      </c>
      <c r="E8" s="48">
        <v>238</v>
      </c>
      <c r="F8" s="48">
        <v>190</v>
      </c>
      <c r="G8" s="48">
        <f t="shared" si="3"/>
        <v>3.2</v>
      </c>
      <c r="H8" s="49">
        <f t="shared" si="8"/>
        <v>74.375</v>
      </c>
      <c r="I8" s="50">
        <f t="shared" si="4"/>
        <v>476</v>
      </c>
      <c r="J8" s="50">
        <f t="shared" si="5"/>
        <v>6.4</v>
      </c>
      <c r="K8" s="51">
        <f t="shared" si="6"/>
        <v>6.9</v>
      </c>
      <c r="L8" s="51">
        <f t="shared" si="7"/>
        <v>1232.6850000000002</v>
      </c>
      <c r="M8" s="63">
        <f t="shared" si="1"/>
        <v>38.520000000000003</v>
      </c>
    </row>
    <row r="9" spans="1:13" x14ac:dyDescent="0.25">
      <c r="A9" s="45">
        <v>25</v>
      </c>
      <c r="B9" s="45" t="s">
        <v>528</v>
      </c>
      <c r="C9" s="46">
        <v>137.47999999999999</v>
      </c>
      <c r="D9" s="47">
        <f t="shared" si="2"/>
        <v>0.5</v>
      </c>
      <c r="E9" s="48">
        <v>0</v>
      </c>
      <c r="F9" s="48">
        <v>20</v>
      </c>
      <c r="G9" s="48">
        <f t="shared" si="3"/>
        <v>0.3</v>
      </c>
      <c r="H9" s="49">
        <f t="shared" si="8"/>
        <v>0</v>
      </c>
      <c r="I9" s="50">
        <f t="shared" si="4"/>
        <v>0</v>
      </c>
      <c r="J9" s="50">
        <f t="shared" si="5"/>
        <v>0.6</v>
      </c>
      <c r="K9" s="51">
        <f t="shared" si="6"/>
        <v>1.1000000000000001</v>
      </c>
      <c r="L9" s="51">
        <f t="shared" si="7"/>
        <v>196.51500000000001</v>
      </c>
      <c r="M9" s="63">
        <f t="shared" si="1"/>
        <v>1.43</v>
      </c>
    </row>
    <row r="10" spans="1:13" x14ac:dyDescent="0.25">
      <c r="A10" s="45">
        <v>26</v>
      </c>
      <c r="B10" s="45" t="s">
        <v>438</v>
      </c>
      <c r="C10" s="46">
        <v>19</v>
      </c>
      <c r="D10" s="47">
        <f t="shared" si="2"/>
        <v>0.5</v>
      </c>
      <c r="E10" s="48">
        <v>138</v>
      </c>
      <c r="F10" s="48">
        <v>112</v>
      </c>
      <c r="G10" s="48">
        <f t="shared" si="3"/>
        <v>1.9</v>
      </c>
      <c r="H10" s="49">
        <f t="shared" si="8"/>
        <v>72.631578947368425</v>
      </c>
      <c r="I10" s="50">
        <f t="shared" si="4"/>
        <v>276</v>
      </c>
      <c r="J10" s="50">
        <f t="shared" si="5"/>
        <v>3.8</v>
      </c>
      <c r="K10" s="51">
        <f t="shared" si="6"/>
        <v>4.3</v>
      </c>
      <c r="L10" s="51">
        <f t="shared" si="7"/>
        <v>768.19499999999994</v>
      </c>
      <c r="M10" s="63">
        <f t="shared" si="1"/>
        <v>40.43</v>
      </c>
    </row>
    <row r="11" spans="1:13" x14ac:dyDescent="0.25">
      <c r="A11" s="45">
        <v>27</v>
      </c>
      <c r="B11" s="45" t="s">
        <v>440</v>
      </c>
      <c r="C11" s="46">
        <v>36.700000000000003</v>
      </c>
      <c r="D11" s="47">
        <f t="shared" si="2"/>
        <v>0.5</v>
      </c>
      <c r="E11" s="48">
        <v>252</v>
      </c>
      <c r="F11" s="48">
        <f>180+29</f>
        <v>209</v>
      </c>
      <c r="G11" s="48">
        <f>ROUND(F11/60,1)</f>
        <v>3.5</v>
      </c>
      <c r="H11" s="49">
        <f>IFERROR(E11/G11,0)</f>
        <v>72</v>
      </c>
      <c r="I11" s="50">
        <f>E11*2</f>
        <v>504</v>
      </c>
      <c r="J11" s="50">
        <f>G11*2</f>
        <v>7</v>
      </c>
      <c r="K11" s="51">
        <f t="shared" si="6"/>
        <v>7.5</v>
      </c>
      <c r="L11" s="51">
        <f t="shared" si="7"/>
        <v>1339.875</v>
      </c>
      <c r="M11" s="63">
        <f t="shared" si="1"/>
        <v>36.51</v>
      </c>
    </row>
    <row r="12" spans="1:13" x14ac:dyDescent="0.25">
      <c r="A12" s="45">
        <v>28</v>
      </c>
      <c r="B12" s="45" t="s">
        <v>442</v>
      </c>
      <c r="C12" s="46">
        <v>26</v>
      </c>
      <c r="D12" s="47">
        <f t="shared" si="2"/>
        <v>0.5</v>
      </c>
      <c r="E12" s="48">
        <v>115</v>
      </c>
      <c r="F12" s="48">
        <v>99</v>
      </c>
      <c r="G12" s="48">
        <f t="shared" si="3"/>
        <v>1.7</v>
      </c>
      <c r="H12" s="49">
        <f t="shared" si="8"/>
        <v>67.64705882352942</v>
      </c>
      <c r="I12" s="50">
        <f t="shared" si="4"/>
        <v>230</v>
      </c>
      <c r="J12" s="50">
        <f t="shared" si="5"/>
        <v>3.4</v>
      </c>
      <c r="K12" s="51">
        <f t="shared" si="6"/>
        <v>3.9</v>
      </c>
      <c r="L12" s="51">
        <f t="shared" si="7"/>
        <v>696.73500000000001</v>
      </c>
      <c r="M12" s="63">
        <f t="shared" si="1"/>
        <v>26.8</v>
      </c>
    </row>
    <row r="13" spans="1:13" x14ac:dyDescent="0.25">
      <c r="C13" s="13"/>
      <c r="D13" s="12"/>
      <c r="E13" s="42"/>
      <c r="F13" s="42"/>
      <c r="G13" s="42"/>
      <c r="H13" s="9"/>
      <c r="I13" s="43"/>
      <c r="J13" s="43"/>
      <c r="K13" s="10"/>
      <c r="L13" s="10"/>
      <c r="M13" s="65"/>
    </row>
    <row r="14" spans="1:13" x14ac:dyDescent="0.25">
      <c r="C14" s="13"/>
      <c r="D14" s="12"/>
      <c r="E14" s="42"/>
      <c r="F14" s="42"/>
      <c r="G14" s="42"/>
      <c r="H14" s="9"/>
      <c r="I14" s="43"/>
      <c r="J14" s="43"/>
      <c r="K14" s="10"/>
      <c r="L14" s="10"/>
      <c r="M14" s="65"/>
    </row>
    <row r="15" spans="1:13" x14ac:dyDescent="0.25">
      <c r="C15" s="13"/>
      <c r="D15" s="12"/>
      <c r="E15" s="42"/>
      <c r="F15" s="42"/>
      <c r="G15" s="42"/>
      <c r="H15" s="9"/>
      <c r="I15" s="43"/>
      <c r="J15" s="43"/>
      <c r="K15" s="10"/>
      <c r="L15" s="10"/>
      <c r="M15" s="65"/>
    </row>
    <row r="16" spans="1:13" x14ac:dyDescent="0.25">
      <c r="C16" s="13"/>
      <c r="D16" s="12"/>
      <c r="E16" s="42"/>
      <c r="F16" s="42"/>
      <c r="G16" s="42"/>
      <c r="H16" s="9"/>
      <c r="I16" s="43"/>
      <c r="J16" s="43"/>
      <c r="K16" s="10"/>
      <c r="L16" s="10"/>
      <c r="M16" s="65"/>
    </row>
    <row r="17" spans="3:13" x14ac:dyDescent="0.25">
      <c r="C17" s="13"/>
      <c r="D17" s="12"/>
      <c r="E17" s="42"/>
      <c r="F17" s="42"/>
      <c r="G17" s="42"/>
      <c r="H17" s="9"/>
      <c r="I17" s="43"/>
      <c r="J17" s="43"/>
      <c r="K17" s="10"/>
      <c r="L17" s="10"/>
      <c r="M17" s="65"/>
    </row>
    <row r="18" spans="3:13" x14ac:dyDescent="0.25">
      <c r="C18" s="13"/>
      <c r="D18" s="12"/>
      <c r="E18" s="42"/>
      <c r="F18" s="42"/>
      <c r="G18" s="42"/>
      <c r="H18" s="9"/>
      <c r="I18" s="43"/>
      <c r="J18" s="43"/>
      <c r="K18" s="10"/>
      <c r="L18" s="10"/>
      <c r="M18" s="65"/>
    </row>
    <row r="19" spans="3:13" x14ac:dyDescent="0.25">
      <c r="D19" s="12"/>
      <c r="K19" s="10"/>
      <c r="M19" s="64"/>
    </row>
    <row r="20" spans="3:13" x14ac:dyDescent="0.25">
      <c r="D20" s="12"/>
      <c r="K20" s="10"/>
      <c r="M20" s="64"/>
    </row>
    <row r="21" spans="3:13" x14ac:dyDescent="0.25">
      <c r="D21" s="12"/>
      <c r="K21" s="10"/>
      <c r="M21" s="64"/>
    </row>
    <row r="22" spans="3:13" x14ac:dyDescent="0.25">
      <c r="D22" s="12"/>
      <c r="K22" s="10"/>
      <c r="M22" s="64"/>
    </row>
    <row r="23" spans="3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497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498</v>
      </c>
      <c r="F4" s="62" t="s">
        <v>499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29</v>
      </c>
      <c r="B5" s="45" t="s">
        <v>408</v>
      </c>
      <c r="C5" s="46">
        <v>42</v>
      </c>
      <c r="D5" s="47">
        <f>IF(C5/940.28&gt;0.5,C5/940.28,0.5)</f>
        <v>0.5</v>
      </c>
      <c r="E5" s="48">
        <v>144</v>
      </c>
      <c r="F5" s="48">
        <v>118</v>
      </c>
      <c r="G5" s="48">
        <f>ROUND(F5/60,1)</f>
        <v>2</v>
      </c>
      <c r="H5" s="49">
        <f t="shared" ref="H5" si="0">IFERROR(E5/G5,0)</f>
        <v>72</v>
      </c>
      <c r="I5" s="50">
        <f>E5*2</f>
        <v>288</v>
      </c>
      <c r="J5" s="50">
        <f>G5*2</f>
        <v>4</v>
      </c>
      <c r="K5" s="51">
        <f>IF(D5+J5&gt;1,D5+J5,1)</f>
        <v>4.5</v>
      </c>
      <c r="L5" s="51">
        <f>178.65*K5</f>
        <v>803.92500000000007</v>
      </c>
      <c r="M5" s="63">
        <f t="shared" ref="M5:M15" si="1">ROUND(L5/C5,2)</f>
        <v>19.14</v>
      </c>
    </row>
    <row r="6" spans="1:13" x14ac:dyDescent="0.25">
      <c r="A6" s="45">
        <v>30</v>
      </c>
      <c r="B6" s="45" t="s">
        <v>496</v>
      </c>
      <c r="C6" s="46">
        <v>300</v>
      </c>
      <c r="D6" s="47">
        <f t="shared" ref="D6:D15" si="2">IF(C6/940.28&gt;0.5,C6/940.28,0.5)</f>
        <v>0.5</v>
      </c>
      <c r="E6" s="48">
        <v>144</v>
      </c>
      <c r="F6" s="48">
        <v>118</v>
      </c>
      <c r="G6" s="48">
        <f t="shared" ref="G6:G15" si="3">ROUND(F6/60,1)</f>
        <v>2</v>
      </c>
      <c r="H6" s="49">
        <f>IFERROR(E6/G6,0)</f>
        <v>72</v>
      </c>
      <c r="I6" s="50">
        <f t="shared" ref="I6:I15" si="4">E6*2</f>
        <v>288</v>
      </c>
      <c r="J6" s="50">
        <f t="shared" ref="J6:J15" si="5">G6*2</f>
        <v>4</v>
      </c>
      <c r="K6" s="51">
        <f t="shared" ref="K6:K15" si="6">IF(D6+J6&gt;1,D6+J6,1)</f>
        <v>4.5</v>
      </c>
      <c r="L6" s="51">
        <f t="shared" ref="L6:L15" si="7">178.65*K6</f>
        <v>803.92500000000007</v>
      </c>
      <c r="M6" s="63">
        <f t="shared" si="1"/>
        <v>2.68</v>
      </c>
    </row>
    <row r="7" spans="1:13" x14ac:dyDescent="0.25">
      <c r="A7" s="45">
        <v>31</v>
      </c>
      <c r="B7" s="45" t="s">
        <v>430</v>
      </c>
      <c r="C7" s="46">
        <v>19.8</v>
      </c>
      <c r="D7" s="47">
        <f t="shared" si="2"/>
        <v>0.5</v>
      </c>
      <c r="E7" s="48">
        <v>76.599999999999994</v>
      </c>
      <c r="F7" s="48">
        <v>89</v>
      </c>
      <c r="G7" s="48">
        <f t="shared" si="3"/>
        <v>1.5</v>
      </c>
      <c r="H7" s="49">
        <f t="shared" ref="H7:H15" si="8">IFERROR(E7/G7,0)</f>
        <v>51.066666666666663</v>
      </c>
      <c r="I7" s="50">
        <f t="shared" si="4"/>
        <v>153.19999999999999</v>
      </c>
      <c r="J7" s="50">
        <f t="shared" si="5"/>
        <v>3</v>
      </c>
      <c r="K7" s="51">
        <f t="shared" si="6"/>
        <v>3.5</v>
      </c>
      <c r="L7" s="51">
        <f t="shared" si="7"/>
        <v>625.27499999999998</v>
      </c>
      <c r="M7" s="63">
        <f t="shared" si="1"/>
        <v>31.58</v>
      </c>
    </row>
    <row r="8" spans="1:13" x14ac:dyDescent="0.25">
      <c r="A8" s="45">
        <v>32</v>
      </c>
      <c r="B8" s="45" t="s">
        <v>529</v>
      </c>
      <c r="C8" s="46">
        <v>12.03</v>
      </c>
      <c r="D8" s="47">
        <f t="shared" si="2"/>
        <v>0.5</v>
      </c>
      <c r="E8" s="48">
        <v>0</v>
      </c>
      <c r="F8" s="48">
        <v>20</v>
      </c>
      <c r="G8" s="48">
        <f t="shared" si="3"/>
        <v>0.3</v>
      </c>
      <c r="H8" s="49">
        <f t="shared" si="8"/>
        <v>0</v>
      </c>
      <c r="I8" s="50">
        <f t="shared" si="4"/>
        <v>0</v>
      </c>
      <c r="J8" s="50">
        <f t="shared" si="5"/>
        <v>0.6</v>
      </c>
      <c r="K8" s="51">
        <f t="shared" si="6"/>
        <v>1.1000000000000001</v>
      </c>
      <c r="L8" s="51">
        <f t="shared" si="7"/>
        <v>196.51500000000001</v>
      </c>
      <c r="M8" s="63">
        <f t="shared" si="1"/>
        <v>16.34</v>
      </c>
    </row>
    <row r="9" spans="1:13" x14ac:dyDescent="0.25">
      <c r="A9" s="45">
        <v>33</v>
      </c>
      <c r="B9" s="45" t="s">
        <v>413</v>
      </c>
      <c r="C9" s="46">
        <v>65</v>
      </c>
      <c r="D9" s="47">
        <f t="shared" si="2"/>
        <v>0.5</v>
      </c>
      <c r="E9" s="48">
        <v>278</v>
      </c>
      <c r="F9" s="48">
        <f>180+45</f>
        <v>225</v>
      </c>
      <c r="G9" s="48">
        <f t="shared" si="3"/>
        <v>3.8</v>
      </c>
      <c r="H9" s="49">
        <f t="shared" si="8"/>
        <v>73.15789473684211</v>
      </c>
      <c r="I9" s="50">
        <f t="shared" si="4"/>
        <v>556</v>
      </c>
      <c r="J9" s="50">
        <f t="shared" si="5"/>
        <v>7.6</v>
      </c>
      <c r="K9" s="51">
        <f t="shared" si="6"/>
        <v>8.1</v>
      </c>
      <c r="L9" s="51">
        <f t="shared" si="7"/>
        <v>1447.0650000000001</v>
      </c>
      <c r="M9" s="63">
        <f t="shared" si="1"/>
        <v>22.26</v>
      </c>
    </row>
    <row r="10" spans="1:13" x14ac:dyDescent="0.25">
      <c r="A10" s="45">
        <v>34</v>
      </c>
      <c r="B10" s="45" t="s">
        <v>389</v>
      </c>
      <c r="C10" s="46">
        <v>84</v>
      </c>
      <c r="D10" s="47">
        <f t="shared" si="2"/>
        <v>0.5</v>
      </c>
      <c r="E10" s="48">
        <v>237</v>
      </c>
      <c r="F10" s="48">
        <v>185</v>
      </c>
      <c r="G10" s="48">
        <f t="shared" si="3"/>
        <v>3.1</v>
      </c>
      <c r="H10" s="49">
        <f t="shared" si="8"/>
        <v>76.451612903225808</v>
      </c>
      <c r="I10" s="50">
        <f t="shared" si="4"/>
        <v>474</v>
      </c>
      <c r="J10" s="50">
        <f t="shared" si="5"/>
        <v>6.2</v>
      </c>
      <c r="K10" s="51">
        <f t="shared" si="6"/>
        <v>6.7</v>
      </c>
      <c r="L10" s="51">
        <f t="shared" si="7"/>
        <v>1196.9550000000002</v>
      </c>
      <c r="M10" s="63">
        <f t="shared" si="1"/>
        <v>14.25</v>
      </c>
    </row>
    <row r="11" spans="1:13" x14ac:dyDescent="0.25">
      <c r="A11" s="45">
        <v>35</v>
      </c>
      <c r="B11" s="45" t="s">
        <v>361</v>
      </c>
      <c r="C11" s="46">
        <v>48.21</v>
      </c>
      <c r="D11" s="47">
        <f t="shared" si="2"/>
        <v>0.5</v>
      </c>
      <c r="E11" s="48">
        <v>383</v>
      </c>
      <c r="F11" s="48">
        <v>305</v>
      </c>
      <c r="G11" s="48">
        <f>ROUND(F11/60,1)</f>
        <v>5.0999999999999996</v>
      </c>
      <c r="H11" s="49">
        <f>IFERROR(E11/G11,0)</f>
        <v>75.098039215686285</v>
      </c>
      <c r="I11" s="50">
        <f>E11*2</f>
        <v>766</v>
      </c>
      <c r="J11" s="50">
        <f>G11*2</f>
        <v>10.199999999999999</v>
      </c>
      <c r="K11" s="51">
        <f t="shared" si="6"/>
        <v>10.7</v>
      </c>
      <c r="L11" s="51">
        <f t="shared" si="7"/>
        <v>1911.5549999999998</v>
      </c>
      <c r="M11" s="63">
        <f t="shared" si="1"/>
        <v>39.65</v>
      </c>
    </row>
    <row r="12" spans="1:13" x14ac:dyDescent="0.25">
      <c r="A12" s="45">
        <v>36</v>
      </c>
      <c r="B12" s="45" t="s">
        <v>420</v>
      </c>
      <c r="C12" s="46">
        <v>308</v>
      </c>
      <c r="D12" s="47">
        <f t="shared" si="2"/>
        <v>0.5</v>
      </c>
      <c r="E12" s="48">
        <v>206</v>
      </c>
      <c r="F12" s="48">
        <f>120+38</f>
        <v>158</v>
      </c>
      <c r="G12" s="48">
        <f t="shared" si="3"/>
        <v>2.6</v>
      </c>
      <c r="H12" s="49">
        <f t="shared" si="8"/>
        <v>79.230769230769226</v>
      </c>
      <c r="I12" s="50">
        <f t="shared" si="4"/>
        <v>412</v>
      </c>
      <c r="J12" s="50">
        <f t="shared" si="5"/>
        <v>5.2</v>
      </c>
      <c r="K12" s="51">
        <f t="shared" si="6"/>
        <v>5.7</v>
      </c>
      <c r="L12" s="51">
        <f t="shared" si="7"/>
        <v>1018.3050000000001</v>
      </c>
      <c r="M12" s="63">
        <f t="shared" si="1"/>
        <v>3.31</v>
      </c>
    </row>
    <row r="13" spans="1:13" x14ac:dyDescent="0.25">
      <c r="A13" s="45">
        <v>37</v>
      </c>
      <c r="B13" s="45" t="s">
        <v>439</v>
      </c>
      <c r="C13" s="46">
        <v>38</v>
      </c>
      <c r="D13" s="47">
        <f t="shared" si="2"/>
        <v>0.5</v>
      </c>
      <c r="E13" s="48">
        <v>55.2</v>
      </c>
      <c r="F13" s="48">
        <v>51</v>
      </c>
      <c r="G13" s="48">
        <f t="shared" si="3"/>
        <v>0.9</v>
      </c>
      <c r="H13" s="49">
        <f t="shared" si="8"/>
        <v>61.333333333333336</v>
      </c>
      <c r="I13" s="50">
        <f t="shared" si="4"/>
        <v>110.4</v>
      </c>
      <c r="J13" s="50">
        <f t="shared" si="5"/>
        <v>1.8</v>
      </c>
      <c r="K13" s="51">
        <f t="shared" si="6"/>
        <v>2.2999999999999998</v>
      </c>
      <c r="L13" s="51">
        <f t="shared" si="7"/>
        <v>410.89499999999998</v>
      </c>
      <c r="M13" s="63">
        <f t="shared" si="1"/>
        <v>10.81</v>
      </c>
    </row>
    <row r="14" spans="1:13" x14ac:dyDescent="0.25">
      <c r="A14" s="45">
        <v>38</v>
      </c>
      <c r="B14" s="45" t="s">
        <v>441</v>
      </c>
      <c r="C14" s="46">
        <v>39</v>
      </c>
      <c r="D14" s="47">
        <f t="shared" si="2"/>
        <v>0.5</v>
      </c>
      <c r="E14" s="48">
        <v>107</v>
      </c>
      <c r="F14" s="48">
        <v>94</v>
      </c>
      <c r="G14" s="48">
        <f t="shared" si="3"/>
        <v>1.6</v>
      </c>
      <c r="H14" s="49">
        <f t="shared" si="8"/>
        <v>66.875</v>
      </c>
      <c r="I14" s="50">
        <f t="shared" si="4"/>
        <v>214</v>
      </c>
      <c r="J14" s="50">
        <f t="shared" si="5"/>
        <v>3.2</v>
      </c>
      <c r="K14" s="51">
        <f t="shared" si="6"/>
        <v>3.7</v>
      </c>
      <c r="L14" s="51">
        <f t="shared" si="7"/>
        <v>661.00500000000011</v>
      </c>
      <c r="M14" s="63">
        <f t="shared" si="1"/>
        <v>16.95</v>
      </c>
    </row>
    <row r="15" spans="1:13" x14ac:dyDescent="0.25">
      <c r="A15" s="45">
        <v>39</v>
      </c>
      <c r="B15" s="45" t="s">
        <v>444</v>
      </c>
      <c r="C15" s="46">
        <v>26</v>
      </c>
      <c r="D15" s="47">
        <f t="shared" si="2"/>
        <v>0.5</v>
      </c>
      <c r="E15" s="48">
        <v>146</v>
      </c>
      <c r="F15" s="48">
        <v>120</v>
      </c>
      <c r="G15" s="48">
        <f t="shared" si="3"/>
        <v>2</v>
      </c>
      <c r="H15" s="49">
        <f t="shared" si="8"/>
        <v>73</v>
      </c>
      <c r="I15" s="50">
        <f t="shared" si="4"/>
        <v>292</v>
      </c>
      <c r="J15" s="50">
        <f t="shared" si="5"/>
        <v>4</v>
      </c>
      <c r="K15" s="51">
        <f t="shared" si="6"/>
        <v>4.5</v>
      </c>
      <c r="L15" s="51">
        <f t="shared" si="7"/>
        <v>803.92500000000007</v>
      </c>
      <c r="M15" s="63">
        <f t="shared" si="1"/>
        <v>30.92</v>
      </c>
    </row>
    <row r="16" spans="1:13" x14ac:dyDescent="0.25">
      <c r="C16" s="13"/>
      <c r="D16" s="12"/>
      <c r="E16" s="42"/>
      <c r="F16" s="42"/>
      <c r="G16" s="42"/>
      <c r="H16" s="9"/>
      <c r="I16" s="43"/>
      <c r="J16" s="43"/>
      <c r="K16" s="10"/>
      <c r="L16" s="10"/>
      <c r="M16" s="65"/>
    </row>
    <row r="17" spans="3:13" x14ac:dyDescent="0.25">
      <c r="C17" s="13"/>
      <c r="D17" s="12"/>
      <c r="E17" s="42"/>
      <c r="F17" s="42"/>
      <c r="G17" s="42"/>
      <c r="H17" s="9"/>
      <c r="I17" s="43"/>
      <c r="J17" s="43"/>
      <c r="K17" s="10"/>
      <c r="L17" s="10"/>
      <c r="M17" s="65"/>
    </row>
    <row r="18" spans="3:13" x14ac:dyDescent="0.25">
      <c r="C18" s="13"/>
      <c r="D18" s="12"/>
      <c r="E18" s="42"/>
      <c r="F18" s="42"/>
      <c r="G18" s="42"/>
      <c r="H18" s="9"/>
      <c r="I18" s="43"/>
      <c r="J18" s="43"/>
      <c r="K18" s="10"/>
      <c r="L18" s="10"/>
      <c r="M18" s="65"/>
    </row>
    <row r="19" spans="3:13" x14ac:dyDescent="0.25">
      <c r="C19" s="13"/>
      <c r="D19" s="12"/>
      <c r="E19" s="42"/>
      <c r="F19" s="42"/>
      <c r="G19" s="42"/>
      <c r="H19" s="9"/>
      <c r="I19" s="43"/>
      <c r="J19" s="43"/>
      <c r="K19" s="10"/>
      <c r="L19" s="10"/>
      <c r="M19" s="65"/>
    </row>
    <row r="20" spans="3:13" x14ac:dyDescent="0.25">
      <c r="C20" s="13"/>
      <c r="D20" s="12"/>
      <c r="E20" s="42"/>
      <c r="F20" s="42"/>
      <c r="G20" s="42"/>
      <c r="H20" s="9"/>
      <c r="I20" s="43"/>
      <c r="J20" s="43"/>
      <c r="K20" s="10"/>
      <c r="L20" s="10"/>
      <c r="M20" s="65"/>
    </row>
    <row r="21" spans="3:13" x14ac:dyDescent="0.25">
      <c r="C21" s="13"/>
      <c r="D21" s="12"/>
      <c r="E21" s="42"/>
      <c r="F21" s="42"/>
      <c r="G21" s="42"/>
      <c r="H21" s="9"/>
      <c r="I21" s="43"/>
      <c r="J21" s="43"/>
      <c r="K21" s="10"/>
      <c r="L21" s="10"/>
      <c r="M21" s="65"/>
    </row>
    <row r="22" spans="3:13" x14ac:dyDescent="0.25">
      <c r="D22" s="12"/>
      <c r="K22" s="10"/>
      <c r="M22" s="64"/>
    </row>
    <row r="23" spans="3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493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494</v>
      </c>
      <c r="F4" s="62" t="s">
        <v>495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40</v>
      </c>
      <c r="B5" s="45" t="s">
        <v>530</v>
      </c>
      <c r="C5" s="46">
        <v>298</v>
      </c>
      <c r="D5" s="47">
        <f>IF(C5/940.28&gt;0.5,C5/940.28,0.5)</f>
        <v>0.5</v>
      </c>
      <c r="E5" s="48">
        <v>0</v>
      </c>
      <c r="F5" s="48">
        <v>20</v>
      </c>
      <c r="G5" s="48">
        <f>ROUND(F5/60,1)</f>
        <v>0.3</v>
      </c>
      <c r="H5" s="49">
        <f t="shared" ref="H5" si="0">IFERROR(E5/G5,0)</f>
        <v>0</v>
      </c>
      <c r="I5" s="50">
        <f>E5*2</f>
        <v>0</v>
      </c>
      <c r="J5" s="50">
        <f>G5*2</f>
        <v>0.6</v>
      </c>
      <c r="K5" s="51">
        <f>IF(D5+J5&gt;1,D5+J5,1)</f>
        <v>1.1000000000000001</v>
      </c>
      <c r="L5" s="51">
        <f>178.65*K5</f>
        <v>196.51500000000001</v>
      </c>
      <c r="M5" s="63">
        <f t="shared" ref="M5:M14" si="1">ROUND(L5/C5,2)</f>
        <v>0.66</v>
      </c>
    </row>
    <row r="6" spans="1:13" x14ac:dyDescent="0.25">
      <c r="A6" s="45">
        <v>41</v>
      </c>
      <c r="B6" s="45" t="s">
        <v>379</v>
      </c>
      <c r="C6" s="46">
        <v>75</v>
      </c>
      <c r="D6" s="47">
        <f t="shared" ref="D6:D14" si="2">IF(C6/940.28&gt;0.5,C6/940.28,0.5)</f>
        <v>0.5</v>
      </c>
      <c r="E6" s="48">
        <v>105</v>
      </c>
      <c r="F6" s="48">
        <v>110</v>
      </c>
      <c r="G6" s="48">
        <f t="shared" ref="G6:G14" si="3">ROUND(F6/60,1)</f>
        <v>1.8</v>
      </c>
      <c r="H6" s="49">
        <f>IFERROR(E6/G6,0)</f>
        <v>58.333333333333329</v>
      </c>
      <c r="I6" s="50">
        <f t="shared" ref="I6:I14" si="4">E6*2</f>
        <v>210</v>
      </c>
      <c r="J6" s="50">
        <f t="shared" ref="J6:J14" si="5">G6*2</f>
        <v>3.6</v>
      </c>
      <c r="K6" s="51">
        <f t="shared" ref="K6:K14" si="6">IF(D6+J6&gt;1,D6+J6,1)</f>
        <v>4.0999999999999996</v>
      </c>
      <c r="L6" s="51">
        <f t="shared" ref="L6:L14" si="7">178.65*K6</f>
        <v>732.46499999999992</v>
      </c>
      <c r="M6" s="63">
        <f t="shared" si="1"/>
        <v>9.77</v>
      </c>
    </row>
    <row r="7" spans="1:13" x14ac:dyDescent="0.25">
      <c r="A7" s="45">
        <v>42</v>
      </c>
      <c r="B7" s="45" t="s">
        <v>380</v>
      </c>
      <c r="C7" s="46">
        <v>47</v>
      </c>
      <c r="D7" s="47">
        <f t="shared" si="2"/>
        <v>0.5</v>
      </c>
      <c r="E7" s="48">
        <v>101</v>
      </c>
      <c r="F7" s="48">
        <v>93</v>
      </c>
      <c r="G7" s="48">
        <f t="shared" si="3"/>
        <v>1.6</v>
      </c>
      <c r="H7" s="49">
        <f t="shared" ref="H7:H14" si="8">IFERROR(E7/G7,0)</f>
        <v>63.125</v>
      </c>
      <c r="I7" s="50">
        <f t="shared" si="4"/>
        <v>202</v>
      </c>
      <c r="J7" s="50">
        <f t="shared" si="5"/>
        <v>3.2</v>
      </c>
      <c r="K7" s="51">
        <f t="shared" si="6"/>
        <v>3.7</v>
      </c>
      <c r="L7" s="51">
        <f t="shared" si="7"/>
        <v>661.00500000000011</v>
      </c>
      <c r="M7" s="63">
        <f t="shared" si="1"/>
        <v>14.06</v>
      </c>
    </row>
    <row r="8" spans="1:13" x14ac:dyDescent="0.25">
      <c r="A8" s="45">
        <v>43</v>
      </c>
      <c r="B8" s="45" t="s">
        <v>411</v>
      </c>
      <c r="C8" s="46">
        <v>33</v>
      </c>
      <c r="D8" s="47">
        <f t="shared" si="2"/>
        <v>0.5</v>
      </c>
      <c r="E8" s="48">
        <v>252</v>
      </c>
      <c r="F8" s="48">
        <f>180+37</f>
        <v>217</v>
      </c>
      <c r="G8" s="48">
        <f t="shared" si="3"/>
        <v>3.6</v>
      </c>
      <c r="H8" s="49">
        <f t="shared" si="8"/>
        <v>70</v>
      </c>
      <c r="I8" s="50">
        <f t="shared" si="4"/>
        <v>504</v>
      </c>
      <c r="J8" s="50">
        <f t="shared" si="5"/>
        <v>7.2</v>
      </c>
      <c r="K8" s="51">
        <f t="shared" si="6"/>
        <v>7.7</v>
      </c>
      <c r="L8" s="51">
        <f t="shared" si="7"/>
        <v>1375.605</v>
      </c>
      <c r="M8" s="63">
        <f t="shared" si="1"/>
        <v>41.69</v>
      </c>
    </row>
    <row r="9" spans="1:13" x14ac:dyDescent="0.25">
      <c r="A9" s="45">
        <v>44</v>
      </c>
      <c r="B9" s="45" t="s">
        <v>387</v>
      </c>
      <c r="C9" s="46">
        <v>1105</v>
      </c>
      <c r="D9" s="47">
        <f t="shared" si="2"/>
        <v>1.1751818607223381</v>
      </c>
      <c r="E9" s="48">
        <v>141</v>
      </c>
      <c r="F9" s="48">
        <f>120+13</f>
        <v>133</v>
      </c>
      <c r="G9" s="48">
        <f t="shared" si="3"/>
        <v>2.2000000000000002</v>
      </c>
      <c r="H9" s="49">
        <f t="shared" si="8"/>
        <v>64.090909090909079</v>
      </c>
      <c r="I9" s="50">
        <f t="shared" si="4"/>
        <v>282</v>
      </c>
      <c r="J9" s="50">
        <f t="shared" si="5"/>
        <v>4.4000000000000004</v>
      </c>
      <c r="K9" s="51">
        <f t="shared" si="6"/>
        <v>5.5751818607223385</v>
      </c>
      <c r="L9" s="51">
        <f t="shared" si="7"/>
        <v>996.00623941804577</v>
      </c>
      <c r="M9" s="63">
        <f t="shared" si="1"/>
        <v>0.9</v>
      </c>
    </row>
    <row r="10" spans="1:13" x14ac:dyDescent="0.25">
      <c r="A10" s="45">
        <v>45</v>
      </c>
      <c r="B10" s="45" t="s">
        <v>391</v>
      </c>
      <c r="C10" s="46">
        <v>164</v>
      </c>
      <c r="D10" s="47">
        <f t="shared" si="2"/>
        <v>0.5</v>
      </c>
      <c r="E10" s="48">
        <v>173</v>
      </c>
      <c r="F10" s="48">
        <v>181</v>
      </c>
      <c r="G10" s="48">
        <f t="shared" si="3"/>
        <v>3</v>
      </c>
      <c r="H10" s="49">
        <f t="shared" si="8"/>
        <v>57.666666666666664</v>
      </c>
      <c r="I10" s="50">
        <f t="shared" si="4"/>
        <v>346</v>
      </c>
      <c r="J10" s="50">
        <f t="shared" si="5"/>
        <v>6</v>
      </c>
      <c r="K10" s="51">
        <f t="shared" si="6"/>
        <v>6.5</v>
      </c>
      <c r="L10" s="51">
        <f t="shared" si="7"/>
        <v>1161.2250000000001</v>
      </c>
      <c r="M10" s="63">
        <f t="shared" si="1"/>
        <v>7.08</v>
      </c>
    </row>
    <row r="11" spans="1:13" x14ac:dyDescent="0.25">
      <c r="A11" s="45">
        <v>46</v>
      </c>
      <c r="B11" s="45" t="s">
        <v>394</v>
      </c>
      <c r="C11" s="46">
        <v>140</v>
      </c>
      <c r="D11" s="47">
        <f t="shared" si="2"/>
        <v>0.5</v>
      </c>
      <c r="E11" s="48">
        <v>68.3</v>
      </c>
      <c r="F11" s="48">
        <v>66</v>
      </c>
      <c r="G11" s="48">
        <f>ROUND(F11/60,1)</f>
        <v>1.1000000000000001</v>
      </c>
      <c r="H11" s="49">
        <f>IFERROR(E11/G11,0)</f>
        <v>62.090909090909086</v>
      </c>
      <c r="I11" s="50">
        <f>E11*2</f>
        <v>136.6</v>
      </c>
      <c r="J11" s="50">
        <f>G11*2</f>
        <v>2.2000000000000002</v>
      </c>
      <c r="K11" s="51">
        <f t="shared" si="6"/>
        <v>2.7</v>
      </c>
      <c r="L11" s="51">
        <f t="shared" si="7"/>
        <v>482.35500000000008</v>
      </c>
      <c r="M11" s="63">
        <f t="shared" si="1"/>
        <v>3.45</v>
      </c>
    </row>
    <row r="12" spans="1:13" x14ac:dyDescent="0.25">
      <c r="A12" s="45">
        <v>47</v>
      </c>
      <c r="B12" s="45" t="s">
        <v>398</v>
      </c>
      <c r="C12" s="46">
        <v>20</v>
      </c>
      <c r="D12" s="47">
        <f t="shared" si="2"/>
        <v>0.5</v>
      </c>
      <c r="E12" s="48">
        <v>183</v>
      </c>
      <c r="F12" s="48">
        <f>120+48</f>
        <v>168</v>
      </c>
      <c r="G12" s="48">
        <f t="shared" si="3"/>
        <v>2.8</v>
      </c>
      <c r="H12" s="49">
        <f t="shared" si="8"/>
        <v>65.357142857142861</v>
      </c>
      <c r="I12" s="50">
        <f t="shared" si="4"/>
        <v>366</v>
      </c>
      <c r="J12" s="50">
        <f t="shared" si="5"/>
        <v>5.6</v>
      </c>
      <c r="K12" s="51">
        <f t="shared" si="6"/>
        <v>6.1</v>
      </c>
      <c r="L12" s="51">
        <f t="shared" si="7"/>
        <v>1089.7649999999999</v>
      </c>
      <c r="M12" s="63">
        <f t="shared" si="1"/>
        <v>54.49</v>
      </c>
    </row>
    <row r="13" spans="1:13" x14ac:dyDescent="0.25">
      <c r="A13" s="45">
        <v>48</v>
      </c>
      <c r="B13" s="45" t="s">
        <v>367</v>
      </c>
      <c r="C13" s="46">
        <v>110.6</v>
      </c>
      <c r="D13" s="47">
        <f t="shared" si="2"/>
        <v>0.5</v>
      </c>
      <c r="E13" s="48">
        <v>130</v>
      </c>
      <c r="F13" s="48">
        <f>60+56</f>
        <v>116</v>
      </c>
      <c r="G13" s="48">
        <f t="shared" si="3"/>
        <v>1.9</v>
      </c>
      <c r="H13" s="49">
        <f t="shared" si="8"/>
        <v>68.421052631578945</v>
      </c>
      <c r="I13" s="50">
        <f t="shared" si="4"/>
        <v>260</v>
      </c>
      <c r="J13" s="50">
        <f t="shared" si="5"/>
        <v>3.8</v>
      </c>
      <c r="K13" s="51">
        <f t="shared" si="6"/>
        <v>4.3</v>
      </c>
      <c r="L13" s="51">
        <f t="shared" si="7"/>
        <v>768.19499999999994</v>
      </c>
      <c r="M13" s="63">
        <f t="shared" si="1"/>
        <v>6.95</v>
      </c>
    </row>
    <row r="14" spans="1:13" x14ac:dyDescent="0.25">
      <c r="A14" s="45">
        <v>49</v>
      </c>
      <c r="B14" s="45" t="s">
        <v>405</v>
      </c>
      <c r="C14" s="46">
        <v>31</v>
      </c>
      <c r="D14" s="47">
        <f t="shared" si="2"/>
        <v>0.5</v>
      </c>
      <c r="E14" s="48">
        <v>206</v>
      </c>
      <c r="F14" s="48">
        <v>186</v>
      </c>
      <c r="G14" s="48">
        <f t="shared" si="3"/>
        <v>3.1</v>
      </c>
      <c r="H14" s="49">
        <f t="shared" si="8"/>
        <v>66.451612903225808</v>
      </c>
      <c r="I14" s="50">
        <f t="shared" si="4"/>
        <v>412</v>
      </c>
      <c r="J14" s="50">
        <f t="shared" si="5"/>
        <v>6.2</v>
      </c>
      <c r="K14" s="51">
        <f t="shared" si="6"/>
        <v>6.7</v>
      </c>
      <c r="L14" s="51">
        <f t="shared" si="7"/>
        <v>1196.9550000000002</v>
      </c>
      <c r="M14" s="63">
        <f t="shared" si="1"/>
        <v>38.61</v>
      </c>
    </row>
    <row r="15" spans="1:13" x14ac:dyDescent="0.25">
      <c r="D15" s="12"/>
      <c r="K15" s="10"/>
      <c r="M15" s="64"/>
    </row>
    <row r="16" spans="1:13" x14ac:dyDescent="0.25">
      <c r="D16" s="12"/>
      <c r="K16" s="10"/>
      <c r="M16" s="64"/>
    </row>
    <row r="17" spans="4:13" x14ac:dyDescent="0.25">
      <c r="D17" s="12"/>
      <c r="K17" s="10"/>
      <c r="M17" s="64"/>
    </row>
    <row r="18" spans="4:13" x14ac:dyDescent="0.25">
      <c r="D18" s="12"/>
      <c r="K18" s="10"/>
      <c r="M18" s="64"/>
    </row>
    <row r="19" spans="4:13" x14ac:dyDescent="0.25">
      <c r="D19" s="12"/>
      <c r="K19" s="10"/>
      <c r="M19" s="64"/>
    </row>
    <row r="20" spans="4:13" x14ac:dyDescent="0.25">
      <c r="D20" s="12"/>
      <c r="K20" s="10"/>
      <c r="M20" s="64"/>
    </row>
    <row r="21" spans="4:13" x14ac:dyDescent="0.25">
      <c r="D21" s="12"/>
      <c r="K21" s="10"/>
      <c r="M21" s="64"/>
    </row>
    <row r="22" spans="4:13" x14ac:dyDescent="0.25">
      <c r="D22" s="12"/>
      <c r="K22" s="10"/>
      <c r="M22" s="64"/>
    </row>
    <row r="23" spans="4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490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491</v>
      </c>
      <c r="F4" s="62" t="s">
        <v>492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50</v>
      </c>
      <c r="B5" s="45" t="s">
        <v>344</v>
      </c>
      <c r="C5" s="46">
        <v>20</v>
      </c>
      <c r="D5" s="47">
        <f>IF(C5/940.28&gt;0.5,C5/940.28,0.5)</f>
        <v>0.5</v>
      </c>
      <c r="E5" s="48">
        <v>146</v>
      </c>
      <c r="F5" s="48">
        <f>120+29</f>
        <v>149</v>
      </c>
      <c r="G5" s="48">
        <f>ROUND(F5/60,1)</f>
        <v>2.5</v>
      </c>
      <c r="H5" s="49">
        <f t="shared" ref="H5" si="0">IFERROR(E5/G5,0)</f>
        <v>58.4</v>
      </c>
      <c r="I5" s="50">
        <f>E5*2</f>
        <v>292</v>
      </c>
      <c r="J5" s="50">
        <f>G5*2</f>
        <v>5</v>
      </c>
      <c r="K5" s="51">
        <f>IF(D5+J5&gt;1,D5+J5,1)</f>
        <v>5.5</v>
      </c>
      <c r="L5" s="51">
        <f>178.65*K5</f>
        <v>982.57500000000005</v>
      </c>
      <c r="M5" s="63">
        <f t="shared" ref="M5:M12" si="1">ROUND(L5/C5,2)</f>
        <v>49.13</v>
      </c>
    </row>
    <row r="6" spans="1:13" x14ac:dyDescent="0.25">
      <c r="A6" s="45">
        <v>51</v>
      </c>
      <c r="B6" s="45" t="s">
        <v>345</v>
      </c>
      <c r="C6" s="46">
        <v>32</v>
      </c>
      <c r="D6" s="47">
        <f t="shared" ref="D6:D12" si="2">IF(C6/940.28&gt;0.5,C6/940.28,0.5)</f>
        <v>0.5</v>
      </c>
      <c r="E6" s="48">
        <v>173</v>
      </c>
      <c r="F6" s="48">
        <f>180+25</f>
        <v>205</v>
      </c>
      <c r="G6" s="48">
        <f t="shared" ref="G6:G12" si="3">ROUND(F6/60,1)</f>
        <v>3.4</v>
      </c>
      <c r="H6" s="49">
        <f>IFERROR(E6/G6,0)</f>
        <v>50.882352941176471</v>
      </c>
      <c r="I6" s="50">
        <f t="shared" ref="I6:I12" si="4">E6*2</f>
        <v>346</v>
      </c>
      <c r="J6" s="50">
        <f t="shared" ref="J6:J12" si="5">G6*2</f>
        <v>6.8</v>
      </c>
      <c r="K6" s="51">
        <f t="shared" ref="K6:K12" si="6">IF(D6+J6&gt;1,D6+J6,1)</f>
        <v>7.3</v>
      </c>
      <c r="L6" s="51">
        <f t="shared" ref="L6:L12" si="7">178.65*K6</f>
        <v>1304.145</v>
      </c>
      <c r="M6" s="63">
        <f t="shared" si="1"/>
        <v>40.75</v>
      </c>
    </row>
    <row r="7" spans="1:13" x14ac:dyDescent="0.25">
      <c r="A7" s="45">
        <v>52</v>
      </c>
      <c r="B7" s="45" t="s">
        <v>225</v>
      </c>
      <c r="C7" s="46">
        <v>36</v>
      </c>
      <c r="D7" s="47">
        <f t="shared" si="2"/>
        <v>0.5</v>
      </c>
      <c r="E7" s="48">
        <v>190</v>
      </c>
      <c r="F7" s="48">
        <v>190</v>
      </c>
      <c r="G7" s="48">
        <f t="shared" si="3"/>
        <v>3.2</v>
      </c>
      <c r="H7" s="49">
        <f t="shared" ref="H7:H12" si="8">IFERROR(E7/G7,0)</f>
        <v>59.375</v>
      </c>
      <c r="I7" s="50">
        <f t="shared" si="4"/>
        <v>380</v>
      </c>
      <c r="J7" s="50">
        <f t="shared" si="5"/>
        <v>6.4</v>
      </c>
      <c r="K7" s="51">
        <f t="shared" si="6"/>
        <v>6.9</v>
      </c>
      <c r="L7" s="51">
        <f t="shared" si="7"/>
        <v>1232.6850000000002</v>
      </c>
      <c r="M7" s="63">
        <f t="shared" si="1"/>
        <v>34.24</v>
      </c>
    </row>
    <row r="8" spans="1:13" x14ac:dyDescent="0.25">
      <c r="A8" s="45">
        <v>53</v>
      </c>
      <c r="B8" s="45" t="s">
        <v>390</v>
      </c>
      <c r="C8" s="46">
        <v>20</v>
      </c>
      <c r="D8" s="47">
        <f t="shared" si="2"/>
        <v>0.5</v>
      </c>
      <c r="E8" s="48">
        <v>198</v>
      </c>
      <c r="F8" s="48">
        <f>180+55</f>
        <v>235</v>
      </c>
      <c r="G8" s="48">
        <f t="shared" si="3"/>
        <v>3.9</v>
      </c>
      <c r="H8" s="49">
        <f t="shared" si="8"/>
        <v>50.769230769230774</v>
      </c>
      <c r="I8" s="50">
        <f t="shared" si="4"/>
        <v>396</v>
      </c>
      <c r="J8" s="50">
        <f t="shared" si="5"/>
        <v>7.8</v>
      </c>
      <c r="K8" s="51">
        <f t="shared" si="6"/>
        <v>8.3000000000000007</v>
      </c>
      <c r="L8" s="51">
        <f t="shared" si="7"/>
        <v>1482.7950000000001</v>
      </c>
      <c r="M8" s="63">
        <f t="shared" si="1"/>
        <v>74.14</v>
      </c>
    </row>
    <row r="9" spans="1:13" x14ac:dyDescent="0.25">
      <c r="A9" s="45">
        <v>54</v>
      </c>
      <c r="B9" s="45" t="s">
        <v>360</v>
      </c>
      <c r="C9" s="46">
        <v>26</v>
      </c>
      <c r="D9" s="47">
        <f t="shared" si="2"/>
        <v>0.5</v>
      </c>
      <c r="E9" s="48">
        <v>71.2</v>
      </c>
      <c r="F9" s="48">
        <v>84</v>
      </c>
      <c r="G9" s="48">
        <f t="shared" si="3"/>
        <v>1.4</v>
      </c>
      <c r="H9" s="49">
        <f t="shared" si="8"/>
        <v>50.857142857142861</v>
      </c>
      <c r="I9" s="50">
        <f t="shared" si="4"/>
        <v>142.4</v>
      </c>
      <c r="J9" s="50">
        <f t="shared" si="5"/>
        <v>2.8</v>
      </c>
      <c r="K9" s="51">
        <f t="shared" si="6"/>
        <v>3.3</v>
      </c>
      <c r="L9" s="51">
        <f t="shared" si="7"/>
        <v>589.54499999999996</v>
      </c>
      <c r="M9" s="63">
        <f t="shared" si="1"/>
        <v>22.67</v>
      </c>
    </row>
    <row r="10" spans="1:13" x14ac:dyDescent="0.25">
      <c r="A10" s="45">
        <v>55</v>
      </c>
      <c r="B10" s="45" t="s">
        <v>365</v>
      </c>
      <c r="C10" s="46">
        <v>16</v>
      </c>
      <c r="D10" s="47">
        <f t="shared" si="2"/>
        <v>0.5</v>
      </c>
      <c r="E10" s="48">
        <v>141</v>
      </c>
      <c r="F10" s="48">
        <v>128</v>
      </c>
      <c r="G10" s="48">
        <f t="shared" si="3"/>
        <v>2.1</v>
      </c>
      <c r="H10" s="49">
        <f t="shared" si="8"/>
        <v>67.142857142857139</v>
      </c>
      <c r="I10" s="50">
        <f t="shared" si="4"/>
        <v>282</v>
      </c>
      <c r="J10" s="50">
        <f t="shared" si="5"/>
        <v>4.2</v>
      </c>
      <c r="K10" s="51">
        <f t="shared" si="6"/>
        <v>4.7</v>
      </c>
      <c r="L10" s="51">
        <f t="shared" si="7"/>
        <v>839.65500000000009</v>
      </c>
      <c r="M10" s="63">
        <f t="shared" si="1"/>
        <v>52.48</v>
      </c>
    </row>
    <row r="11" spans="1:13" x14ac:dyDescent="0.25">
      <c r="A11" s="45">
        <v>56</v>
      </c>
      <c r="B11" s="45" t="s">
        <v>368</v>
      </c>
      <c r="C11" s="46">
        <v>26</v>
      </c>
      <c r="D11" s="47">
        <f t="shared" si="2"/>
        <v>0.5</v>
      </c>
      <c r="E11" s="48">
        <v>113</v>
      </c>
      <c r="F11" s="48">
        <f>120+31</f>
        <v>151</v>
      </c>
      <c r="G11" s="48">
        <f>ROUND(F11/60,1)</f>
        <v>2.5</v>
      </c>
      <c r="H11" s="49">
        <f>IFERROR(E11/G11,0)</f>
        <v>45.2</v>
      </c>
      <c r="I11" s="50">
        <f>E11*2</f>
        <v>226</v>
      </c>
      <c r="J11" s="50">
        <f>G11*2</f>
        <v>5</v>
      </c>
      <c r="K11" s="51">
        <f t="shared" si="6"/>
        <v>5.5</v>
      </c>
      <c r="L11" s="51">
        <f t="shared" si="7"/>
        <v>982.57500000000005</v>
      </c>
      <c r="M11" s="63">
        <f t="shared" si="1"/>
        <v>37.79</v>
      </c>
    </row>
    <row r="12" spans="1:13" x14ac:dyDescent="0.25">
      <c r="A12" s="45">
        <v>57</v>
      </c>
      <c r="B12" s="45" t="s">
        <v>531</v>
      </c>
      <c r="C12" s="46">
        <v>320.39999999999998</v>
      </c>
      <c r="D12" s="47">
        <f t="shared" si="2"/>
        <v>0.5</v>
      </c>
      <c r="E12" s="48">
        <v>0</v>
      </c>
      <c r="F12" s="48">
        <v>20</v>
      </c>
      <c r="G12" s="48">
        <f t="shared" si="3"/>
        <v>0.3</v>
      </c>
      <c r="H12" s="49">
        <f t="shared" si="8"/>
        <v>0</v>
      </c>
      <c r="I12" s="50">
        <f t="shared" si="4"/>
        <v>0</v>
      </c>
      <c r="J12" s="50">
        <f t="shared" si="5"/>
        <v>0.6</v>
      </c>
      <c r="K12" s="51">
        <f t="shared" si="6"/>
        <v>1.1000000000000001</v>
      </c>
      <c r="L12" s="51">
        <f t="shared" si="7"/>
        <v>196.51500000000001</v>
      </c>
      <c r="M12" s="63">
        <f t="shared" si="1"/>
        <v>0.61</v>
      </c>
    </row>
    <row r="13" spans="1:13" x14ac:dyDescent="0.25">
      <c r="D13" s="12"/>
      <c r="K13" s="10"/>
      <c r="M13" s="64"/>
    </row>
    <row r="14" spans="1:13" x14ac:dyDescent="0.25">
      <c r="D14" s="12"/>
      <c r="K14" s="10"/>
      <c r="M14" s="64"/>
    </row>
    <row r="15" spans="1:13" x14ac:dyDescent="0.25">
      <c r="D15" s="12"/>
      <c r="K15" s="10"/>
      <c r="M15" s="64"/>
    </row>
    <row r="16" spans="1:13" x14ac:dyDescent="0.25">
      <c r="D16" s="12"/>
      <c r="K16" s="10"/>
      <c r="M16" s="64"/>
    </row>
    <row r="17" spans="4:13" x14ac:dyDescent="0.25">
      <c r="D17" s="12"/>
      <c r="K17" s="10"/>
      <c r="M17" s="64"/>
    </row>
    <row r="18" spans="4:13" x14ac:dyDescent="0.25">
      <c r="D18" s="12"/>
      <c r="K18" s="10"/>
      <c r="M18" s="64"/>
    </row>
    <row r="19" spans="4:13" x14ac:dyDescent="0.25">
      <c r="D19" s="12"/>
      <c r="K19" s="10"/>
      <c r="M19" s="64"/>
    </row>
    <row r="20" spans="4:13" x14ac:dyDescent="0.25">
      <c r="D20" s="12"/>
      <c r="K20" s="10"/>
      <c r="M20" s="64"/>
    </row>
    <row r="21" spans="4:13" x14ac:dyDescent="0.25">
      <c r="D21" s="12"/>
      <c r="K21" s="10"/>
      <c r="M21" s="64"/>
    </row>
    <row r="22" spans="4:13" x14ac:dyDescent="0.25">
      <c r="D22" s="12"/>
      <c r="K22" s="10"/>
      <c r="M22" s="64"/>
    </row>
    <row r="23" spans="4:13" x14ac:dyDescent="0.25">
      <c r="D23" s="12"/>
      <c r="K23" s="10"/>
      <c r="M23" s="64"/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pane ySplit="4" topLeftCell="A5" activePane="bottomLeft" state="frozen"/>
      <selection activeCell="G3" sqref="G3"/>
      <selection pane="bottomLeft" activeCell="G3" sqref="G3"/>
    </sheetView>
  </sheetViews>
  <sheetFormatPr defaultRowHeight="15" x14ac:dyDescent="0.25"/>
  <cols>
    <col min="1" max="1" width="8.140625" style="7" customWidth="1"/>
    <col min="2" max="2" width="25.85546875" style="7" customWidth="1"/>
    <col min="3" max="3" width="10.42578125" style="8" bestFit="1" customWidth="1"/>
    <col min="4" max="4" width="16.5703125" style="11" customWidth="1"/>
    <col min="5" max="7" width="18.28515625" style="7" customWidth="1"/>
    <col min="8" max="8" width="14" style="7" customWidth="1"/>
    <col min="9" max="9" width="15" style="7" customWidth="1"/>
    <col min="10" max="10" width="11.140625" style="7" customWidth="1"/>
    <col min="11" max="11" width="9.85546875" style="7" customWidth="1"/>
    <col min="12" max="12" width="11.5703125" style="7" customWidth="1"/>
    <col min="13" max="16384" width="9.140625" style="7"/>
  </cols>
  <sheetData>
    <row r="1" spans="1:13" x14ac:dyDescent="0.25">
      <c r="A1" s="7" t="s">
        <v>487</v>
      </c>
    </row>
    <row r="2" spans="1:13" x14ac:dyDescent="0.25">
      <c r="A2" s="7" t="s">
        <v>519</v>
      </c>
    </row>
    <row r="3" spans="1:13" x14ac:dyDescent="0.25">
      <c r="A3" s="7" t="s">
        <v>518</v>
      </c>
    </row>
    <row r="4" spans="1:13" s="2" customFormat="1" ht="45" x14ac:dyDescent="0.25">
      <c r="A4" s="62" t="s">
        <v>455</v>
      </c>
      <c r="B4" s="62" t="s">
        <v>6</v>
      </c>
      <c r="C4" s="62" t="s">
        <v>7</v>
      </c>
      <c r="D4" s="62" t="s">
        <v>526</v>
      </c>
      <c r="E4" s="62" t="s">
        <v>488</v>
      </c>
      <c r="F4" s="62" t="s">
        <v>489</v>
      </c>
      <c r="G4" s="62" t="s">
        <v>452</v>
      </c>
      <c r="H4" s="62" t="s">
        <v>464</v>
      </c>
      <c r="I4" s="62" t="s">
        <v>451</v>
      </c>
      <c r="J4" s="62" t="s">
        <v>450</v>
      </c>
      <c r="K4" s="62" t="s">
        <v>452</v>
      </c>
      <c r="L4" s="62" t="s">
        <v>465</v>
      </c>
      <c r="M4" s="62" t="s">
        <v>466</v>
      </c>
    </row>
    <row r="5" spans="1:13" x14ac:dyDescent="0.25">
      <c r="A5" s="45">
        <v>58</v>
      </c>
      <c r="B5" s="45" t="s">
        <v>250</v>
      </c>
      <c r="C5" s="46">
        <v>19.8</v>
      </c>
      <c r="D5" s="47">
        <f>IF(C5/940.28&gt;0.5,C5/940.28,0.5)</f>
        <v>0.5</v>
      </c>
      <c r="E5" s="48">
        <v>52</v>
      </c>
      <c r="F5" s="48">
        <v>48</v>
      </c>
      <c r="G5" s="48">
        <f>ROUND(F5/60,1)</f>
        <v>0.8</v>
      </c>
      <c r="H5" s="49">
        <f t="shared" ref="H5" si="0">IFERROR(E5/G5,0)</f>
        <v>65</v>
      </c>
      <c r="I5" s="50">
        <f>E5*2</f>
        <v>104</v>
      </c>
      <c r="J5" s="50">
        <f>G5*2</f>
        <v>1.6</v>
      </c>
      <c r="K5" s="51">
        <f>IF(D5+J5&gt;1,D5+J5,1)</f>
        <v>2.1</v>
      </c>
      <c r="L5" s="51">
        <f>178.65*K5</f>
        <v>375.16500000000002</v>
      </c>
      <c r="M5" s="63">
        <f t="shared" ref="M5:M18" si="1">ROUND(L5/C5,2)</f>
        <v>18.95</v>
      </c>
    </row>
    <row r="6" spans="1:13" x14ac:dyDescent="0.25">
      <c r="A6" s="45">
        <v>59</v>
      </c>
      <c r="B6" s="45" t="s">
        <v>251</v>
      </c>
      <c r="C6" s="46">
        <v>25.88</v>
      </c>
      <c r="D6" s="47">
        <f t="shared" ref="D6:D23" si="2">IF(C6/940.28&gt;0.5,C6/940.28,0.5)</f>
        <v>0.5</v>
      </c>
      <c r="E6" s="48">
        <v>30.7</v>
      </c>
      <c r="F6" s="48">
        <v>36</v>
      </c>
      <c r="G6" s="48">
        <f t="shared" ref="G6:G23" si="3">ROUND(F6/60,1)</f>
        <v>0.6</v>
      </c>
      <c r="H6" s="49">
        <f>IFERROR(E6/G6,0)</f>
        <v>51.166666666666664</v>
      </c>
      <c r="I6" s="50">
        <f t="shared" ref="I6:I23" si="4">E6*2</f>
        <v>61.4</v>
      </c>
      <c r="J6" s="50">
        <f t="shared" ref="J6:J23" si="5">G6*2</f>
        <v>1.2</v>
      </c>
      <c r="K6" s="51">
        <f t="shared" ref="K6:K23" si="6">IF(D6+J6&gt;1,D6+J6,1)</f>
        <v>1.7</v>
      </c>
      <c r="L6" s="51">
        <f t="shared" ref="L6:L23" si="7">178.65*K6</f>
        <v>303.70499999999998</v>
      </c>
      <c r="M6" s="63">
        <f t="shared" si="1"/>
        <v>11.74</v>
      </c>
    </row>
    <row r="7" spans="1:13" x14ac:dyDescent="0.25">
      <c r="A7" s="45">
        <v>60</v>
      </c>
      <c r="B7" s="45" t="s">
        <v>382</v>
      </c>
      <c r="C7" s="46">
        <v>36</v>
      </c>
      <c r="D7" s="47">
        <f t="shared" si="2"/>
        <v>0.5</v>
      </c>
      <c r="E7" s="48">
        <v>150</v>
      </c>
      <c r="F7" s="48">
        <f>120+12</f>
        <v>132</v>
      </c>
      <c r="G7" s="48">
        <f t="shared" si="3"/>
        <v>2.2000000000000002</v>
      </c>
      <c r="H7" s="49">
        <f t="shared" ref="H7:H23" si="8">IFERROR(E7/G7,0)</f>
        <v>68.181818181818173</v>
      </c>
      <c r="I7" s="50">
        <f t="shared" si="4"/>
        <v>300</v>
      </c>
      <c r="J7" s="50">
        <f t="shared" si="5"/>
        <v>4.4000000000000004</v>
      </c>
      <c r="K7" s="51">
        <f t="shared" si="6"/>
        <v>4.9000000000000004</v>
      </c>
      <c r="L7" s="51">
        <f t="shared" si="7"/>
        <v>875.3850000000001</v>
      </c>
      <c r="M7" s="63">
        <f t="shared" si="1"/>
        <v>24.32</v>
      </c>
    </row>
    <row r="8" spans="1:13" x14ac:dyDescent="0.25">
      <c r="A8" s="45">
        <v>61</v>
      </c>
      <c r="B8" s="45" t="s">
        <v>382</v>
      </c>
      <c r="C8" s="46">
        <v>32</v>
      </c>
      <c r="D8" s="47">
        <f t="shared" si="2"/>
        <v>0.5</v>
      </c>
      <c r="E8" s="48">
        <v>150</v>
      </c>
      <c r="F8" s="48">
        <v>132</v>
      </c>
      <c r="G8" s="48">
        <f t="shared" si="3"/>
        <v>2.2000000000000002</v>
      </c>
      <c r="H8" s="49">
        <f t="shared" si="8"/>
        <v>68.181818181818173</v>
      </c>
      <c r="I8" s="50">
        <f t="shared" si="4"/>
        <v>300</v>
      </c>
      <c r="J8" s="50">
        <f t="shared" si="5"/>
        <v>4.4000000000000004</v>
      </c>
      <c r="K8" s="51">
        <f t="shared" si="6"/>
        <v>4.9000000000000004</v>
      </c>
      <c r="L8" s="51">
        <f t="shared" si="7"/>
        <v>875.3850000000001</v>
      </c>
      <c r="M8" s="63">
        <f t="shared" si="1"/>
        <v>27.36</v>
      </c>
    </row>
    <row r="9" spans="1:13" x14ac:dyDescent="0.25">
      <c r="A9" s="45">
        <v>62</v>
      </c>
      <c r="B9" s="45" t="s">
        <v>260</v>
      </c>
      <c r="C9" s="46">
        <v>83.84</v>
      </c>
      <c r="D9" s="47">
        <f t="shared" si="2"/>
        <v>0.5</v>
      </c>
      <c r="E9" s="48">
        <v>97.9</v>
      </c>
      <c r="F9" s="48">
        <v>95</v>
      </c>
      <c r="G9" s="48">
        <f t="shared" si="3"/>
        <v>1.6</v>
      </c>
      <c r="H9" s="49">
        <f t="shared" si="8"/>
        <v>61.1875</v>
      </c>
      <c r="I9" s="50">
        <f t="shared" si="4"/>
        <v>195.8</v>
      </c>
      <c r="J9" s="50">
        <f t="shared" si="5"/>
        <v>3.2</v>
      </c>
      <c r="K9" s="51">
        <f t="shared" si="6"/>
        <v>3.7</v>
      </c>
      <c r="L9" s="51">
        <f t="shared" si="7"/>
        <v>661.00500000000011</v>
      </c>
      <c r="M9" s="63">
        <f t="shared" si="1"/>
        <v>7.88</v>
      </c>
    </row>
    <row r="10" spans="1:13" x14ac:dyDescent="0.25">
      <c r="A10" s="45">
        <v>63</v>
      </c>
      <c r="B10" s="45" t="s">
        <v>263</v>
      </c>
      <c r="C10" s="46">
        <v>44.25</v>
      </c>
      <c r="D10" s="47">
        <f t="shared" si="2"/>
        <v>0.5</v>
      </c>
      <c r="E10" s="48">
        <v>114</v>
      </c>
      <c r="F10" s="48">
        <v>134</v>
      </c>
      <c r="G10" s="48">
        <f t="shared" si="3"/>
        <v>2.2000000000000002</v>
      </c>
      <c r="H10" s="49">
        <f t="shared" si="8"/>
        <v>51.818181818181813</v>
      </c>
      <c r="I10" s="50">
        <f t="shared" si="4"/>
        <v>228</v>
      </c>
      <c r="J10" s="50">
        <f t="shared" si="5"/>
        <v>4.4000000000000004</v>
      </c>
      <c r="K10" s="51">
        <f t="shared" si="6"/>
        <v>4.9000000000000004</v>
      </c>
      <c r="L10" s="51">
        <f t="shared" si="7"/>
        <v>875.3850000000001</v>
      </c>
      <c r="M10" s="63">
        <f t="shared" si="1"/>
        <v>19.78</v>
      </c>
    </row>
    <row r="11" spans="1:13" x14ac:dyDescent="0.25">
      <c r="A11" s="45">
        <v>64</v>
      </c>
      <c r="B11" s="45" t="s">
        <v>110</v>
      </c>
      <c r="C11" s="46">
        <v>89.05</v>
      </c>
      <c r="D11" s="47">
        <f t="shared" si="2"/>
        <v>0.5</v>
      </c>
      <c r="E11" s="48">
        <v>209</v>
      </c>
      <c r="F11" s="48">
        <f>180+24</f>
        <v>204</v>
      </c>
      <c r="G11" s="48">
        <f>ROUND(F11/60,1)</f>
        <v>3.4</v>
      </c>
      <c r="H11" s="49">
        <f>IFERROR(E11/G11,0)</f>
        <v>61.470588235294116</v>
      </c>
      <c r="I11" s="50">
        <f>E11*2</f>
        <v>418</v>
      </c>
      <c r="J11" s="50">
        <f>G11*2</f>
        <v>6.8</v>
      </c>
      <c r="K11" s="51">
        <f t="shared" si="6"/>
        <v>7.3</v>
      </c>
      <c r="L11" s="51">
        <f t="shared" si="7"/>
        <v>1304.145</v>
      </c>
      <c r="M11" s="63">
        <f t="shared" si="1"/>
        <v>14.65</v>
      </c>
    </row>
    <row r="12" spans="1:13" x14ac:dyDescent="0.25">
      <c r="A12" s="45">
        <v>65</v>
      </c>
      <c r="B12" s="45" t="s">
        <v>114</v>
      </c>
      <c r="C12" s="46">
        <v>143</v>
      </c>
      <c r="D12" s="47">
        <f t="shared" si="2"/>
        <v>0.5</v>
      </c>
      <c r="E12" s="48">
        <v>169</v>
      </c>
      <c r="F12" s="48">
        <v>177</v>
      </c>
      <c r="G12" s="48">
        <f t="shared" si="3"/>
        <v>3</v>
      </c>
      <c r="H12" s="49">
        <f t="shared" si="8"/>
        <v>56.333333333333336</v>
      </c>
      <c r="I12" s="50">
        <f t="shared" si="4"/>
        <v>338</v>
      </c>
      <c r="J12" s="50">
        <f t="shared" si="5"/>
        <v>6</v>
      </c>
      <c r="K12" s="51">
        <f t="shared" si="6"/>
        <v>6.5</v>
      </c>
      <c r="L12" s="51">
        <f t="shared" si="7"/>
        <v>1161.2250000000001</v>
      </c>
      <c r="M12" s="63">
        <f t="shared" si="1"/>
        <v>8.1199999999999992</v>
      </c>
    </row>
    <row r="13" spans="1:13" x14ac:dyDescent="0.25">
      <c r="A13" s="45">
        <v>66</v>
      </c>
      <c r="B13" s="45" t="s">
        <v>486</v>
      </c>
      <c r="C13" s="46">
        <v>17</v>
      </c>
      <c r="D13" s="47">
        <f t="shared" si="2"/>
        <v>0.5</v>
      </c>
      <c r="E13" s="48">
        <v>56.3</v>
      </c>
      <c r="F13" s="48">
        <v>59</v>
      </c>
      <c r="G13" s="48">
        <f t="shared" si="3"/>
        <v>1</v>
      </c>
      <c r="H13" s="49">
        <f t="shared" si="8"/>
        <v>56.3</v>
      </c>
      <c r="I13" s="50">
        <f t="shared" si="4"/>
        <v>112.6</v>
      </c>
      <c r="J13" s="50">
        <f t="shared" si="5"/>
        <v>2</v>
      </c>
      <c r="K13" s="51">
        <f t="shared" si="6"/>
        <v>2.5</v>
      </c>
      <c r="L13" s="51">
        <f t="shared" si="7"/>
        <v>446.625</v>
      </c>
      <c r="M13" s="63">
        <f t="shared" si="1"/>
        <v>26.27</v>
      </c>
    </row>
    <row r="14" spans="1:13" x14ac:dyDescent="0.25">
      <c r="A14" s="45">
        <v>67</v>
      </c>
      <c r="B14" s="45" t="s">
        <v>266</v>
      </c>
      <c r="C14" s="46">
        <v>45</v>
      </c>
      <c r="D14" s="47">
        <f t="shared" si="2"/>
        <v>0.5</v>
      </c>
      <c r="E14" s="48">
        <v>99.7</v>
      </c>
      <c r="F14" s="48">
        <v>93</v>
      </c>
      <c r="G14" s="48">
        <f t="shared" si="3"/>
        <v>1.6</v>
      </c>
      <c r="H14" s="49">
        <f t="shared" si="8"/>
        <v>62.3125</v>
      </c>
      <c r="I14" s="50">
        <f t="shared" si="4"/>
        <v>199.4</v>
      </c>
      <c r="J14" s="50">
        <f t="shared" si="5"/>
        <v>3.2</v>
      </c>
      <c r="K14" s="51">
        <f t="shared" si="6"/>
        <v>3.7</v>
      </c>
      <c r="L14" s="51">
        <f t="shared" si="7"/>
        <v>661.00500000000011</v>
      </c>
      <c r="M14" s="63">
        <f t="shared" si="1"/>
        <v>14.69</v>
      </c>
    </row>
    <row r="15" spans="1:13" x14ac:dyDescent="0.25">
      <c r="A15" s="45">
        <v>68</v>
      </c>
      <c r="B15" s="45" t="s">
        <v>270</v>
      </c>
      <c r="C15" s="46">
        <v>15</v>
      </c>
      <c r="D15" s="47">
        <f t="shared" si="2"/>
        <v>0.5</v>
      </c>
      <c r="E15" s="48">
        <v>131</v>
      </c>
      <c r="F15" s="48">
        <v>121</v>
      </c>
      <c r="G15" s="48">
        <f t="shared" si="3"/>
        <v>2</v>
      </c>
      <c r="H15" s="49">
        <f t="shared" si="8"/>
        <v>65.5</v>
      </c>
      <c r="I15" s="50">
        <f t="shared" si="4"/>
        <v>262</v>
      </c>
      <c r="J15" s="50">
        <f t="shared" si="5"/>
        <v>4</v>
      </c>
      <c r="K15" s="51">
        <f t="shared" si="6"/>
        <v>4.5</v>
      </c>
      <c r="L15" s="51">
        <f t="shared" si="7"/>
        <v>803.92500000000007</v>
      </c>
      <c r="M15" s="63">
        <f t="shared" si="1"/>
        <v>53.6</v>
      </c>
    </row>
    <row r="16" spans="1:13" x14ac:dyDescent="0.25">
      <c r="A16" s="45">
        <v>69</v>
      </c>
      <c r="B16" s="45" t="s">
        <v>271</v>
      </c>
      <c r="C16" s="46">
        <v>26</v>
      </c>
      <c r="D16" s="47">
        <f t="shared" si="2"/>
        <v>0.5</v>
      </c>
      <c r="E16" s="48">
        <v>204</v>
      </c>
      <c r="F16" s="48">
        <f>180+18</f>
        <v>198</v>
      </c>
      <c r="G16" s="48">
        <f t="shared" si="3"/>
        <v>3.3</v>
      </c>
      <c r="H16" s="49">
        <f t="shared" si="8"/>
        <v>61.81818181818182</v>
      </c>
      <c r="I16" s="50">
        <f t="shared" si="4"/>
        <v>408</v>
      </c>
      <c r="J16" s="50">
        <f t="shared" si="5"/>
        <v>6.6</v>
      </c>
      <c r="K16" s="51">
        <f t="shared" si="6"/>
        <v>7.1</v>
      </c>
      <c r="L16" s="51">
        <f t="shared" si="7"/>
        <v>1268.415</v>
      </c>
      <c r="M16" s="63">
        <f t="shared" si="1"/>
        <v>48.79</v>
      </c>
    </row>
    <row r="17" spans="1:13" x14ac:dyDescent="0.25">
      <c r="A17" s="45">
        <v>70</v>
      </c>
      <c r="B17" s="45" t="s">
        <v>272</v>
      </c>
      <c r="C17" s="46">
        <v>743.45</v>
      </c>
      <c r="D17" s="47">
        <f t="shared" si="2"/>
        <v>0.79066873697196582</v>
      </c>
      <c r="E17" s="48">
        <v>156</v>
      </c>
      <c r="F17" s="48">
        <v>152</v>
      </c>
      <c r="G17" s="48">
        <f t="shared" si="3"/>
        <v>2.5</v>
      </c>
      <c r="H17" s="49">
        <f t="shared" si="8"/>
        <v>62.4</v>
      </c>
      <c r="I17" s="50">
        <f t="shared" si="4"/>
        <v>312</v>
      </c>
      <c r="J17" s="50">
        <f t="shared" si="5"/>
        <v>5</v>
      </c>
      <c r="K17" s="51">
        <f t="shared" si="6"/>
        <v>5.7906687369719663</v>
      </c>
      <c r="L17" s="51">
        <f t="shared" si="7"/>
        <v>1034.5029698600417</v>
      </c>
      <c r="M17" s="63">
        <f t="shared" si="1"/>
        <v>1.39</v>
      </c>
    </row>
    <row r="18" spans="1:13" x14ac:dyDescent="0.25">
      <c r="A18" s="45">
        <v>71</v>
      </c>
      <c r="B18" s="45" t="s">
        <v>275</v>
      </c>
      <c r="C18" s="46">
        <v>25.6</v>
      </c>
      <c r="D18" s="47">
        <f t="shared" si="2"/>
        <v>0.5</v>
      </c>
      <c r="E18" s="48">
        <v>143</v>
      </c>
      <c r="F18" s="48">
        <v>137</v>
      </c>
      <c r="G18" s="48">
        <f t="shared" si="3"/>
        <v>2.2999999999999998</v>
      </c>
      <c r="H18" s="49">
        <f t="shared" si="8"/>
        <v>62.173913043478265</v>
      </c>
      <c r="I18" s="50">
        <f t="shared" si="4"/>
        <v>286</v>
      </c>
      <c r="J18" s="50">
        <f t="shared" si="5"/>
        <v>4.5999999999999996</v>
      </c>
      <c r="K18" s="51">
        <f t="shared" si="6"/>
        <v>5.0999999999999996</v>
      </c>
      <c r="L18" s="51">
        <f t="shared" si="7"/>
        <v>911.11500000000001</v>
      </c>
      <c r="M18" s="63">
        <f t="shared" si="1"/>
        <v>35.590000000000003</v>
      </c>
    </row>
    <row r="19" spans="1:13" x14ac:dyDescent="0.25">
      <c r="A19" s="45">
        <v>72</v>
      </c>
      <c r="B19" s="45" t="s">
        <v>278</v>
      </c>
      <c r="C19" s="46">
        <v>155</v>
      </c>
      <c r="D19" s="47">
        <f t="shared" si="2"/>
        <v>0.5</v>
      </c>
      <c r="E19" s="48">
        <v>242</v>
      </c>
      <c r="F19" s="48">
        <f>180+31</f>
        <v>211</v>
      </c>
      <c r="G19" s="48">
        <f t="shared" si="3"/>
        <v>3.5</v>
      </c>
      <c r="H19" s="49">
        <f t="shared" si="8"/>
        <v>69.142857142857139</v>
      </c>
      <c r="I19" s="50">
        <f t="shared" si="4"/>
        <v>484</v>
      </c>
      <c r="J19" s="50">
        <f t="shared" si="5"/>
        <v>7</v>
      </c>
      <c r="K19" s="51">
        <f t="shared" si="6"/>
        <v>7.5</v>
      </c>
      <c r="L19" s="51">
        <f t="shared" si="7"/>
        <v>1339.875</v>
      </c>
      <c r="M19" s="63">
        <f t="shared" ref="M19:M22" si="9">ROUND(L19/C19,2)</f>
        <v>8.64</v>
      </c>
    </row>
    <row r="20" spans="1:13" x14ac:dyDescent="0.25">
      <c r="A20" s="45">
        <v>73</v>
      </c>
      <c r="B20" s="45" t="s">
        <v>283</v>
      </c>
      <c r="C20" s="46">
        <v>139.75</v>
      </c>
      <c r="D20" s="47">
        <f t="shared" si="2"/>
        <v>0.5</v>
      </c>
      <c r="E20" s="48">
        <v>69.099999999999994</v>
      </c>
      <c r="F20" s="48">
        <v>76</v>
      </c>
      <c r="G20" s="48">
        <f t="shared" si="3"/>
        <v>1.3</v>
      </c>
      <c r="H20" s="49">
        <f t="shared" si="8"/>
        <v>53.153846153846146</v>
      </c>
      <c r="I20" s="50">
        <f t="shared" si="4"/>
        <v>138.19999999999999</v>
      </c>
      <c r="J20" s="50">
        <f t="shared" si="5"/>
        <v>2.6</v>
      </c>
      <c r="K20" s="51">
        <f t="shared" si="6"/>
        <v>3.1</v>
      </c>
      <c r="L20" s="51">
        <f t="shared" si="7"/>
        <v>553.81500000000005</v>
      </c>
      <c r="M20" s="63">
        <f t="shared" si="9"/>
        <v>3.96</v>
      </c>
    </row>
    <row r="21" spans="1:13" x14ac:dyDescent="0.25">
      <c r="A21" s="45">
        <v>74</v>
      </c>
      <c r="B21" s="45" t="s">
        <v>287</v>
      </c>
      <c r="C21" s="46">
        <v>25</v>
      </c>
      <c r="D21" s="47">
        <f t="shared" si="2"/>
        <v>0.5</v>
      </c>
      <c r="E21" s="48">
        <v>82.5</v>
      </c>
      <c r="F21" s="48">
        <v>75</v>
      </c>
      <c r="G21" s="48">
        <f t="shared" si="3"/>
        <v>1.3</v>
      </c>
      <c r="H21" s="49">
        <f t="shared" si="8"/>
        <v>63.46153846153846</v>
      </c>
      <c r="I21" s="50">
        <f t="shared" si="4"/>
        <v>165</v>
      </c>
      <c r="J21" s="50">
        <f t="shared" si="5"/>
        <v>2.6</v>
      </c>
      <c r="K21" s="51">
        <f t="shared" si="6"/>
        <v>3.1</v>
      </c>
      <c r="L21" s="51">
        <f t="shared" si="7"/>
        <v>553.81500000000005</v>
      </c>
      <c r="M21" s="63">
        <f t="shared" si="9"/>
        <v>22.15</v>
      </c>
    </row>
    <row r="22" spans="1:13" x14ac:dyDescent="0.25">
      <c r="A22" s="45">
        <v>75</v>
      </c>
      <c r="B22" s="45" t="s">
        <v>136</v>
      </c>
      <c r="C22" s="46">
        <v>90</v>
      </c>
      <c r="D22" s="47">
        <f t="shared" si="2"/>
        <v>0.5</v>
      </c>
      <c r="E22" s="48">
        <v>217</v>
      </c>
      <c r="F22" s="48">
        <f>180+44</f>
        <v>224</v>
      </c>
      <c r="G22" s="48">
        <f t="shared" si="3"/>
        <v>3.7</v>
      </c>
      <c r="H22" s="49">
        <f t="shared" si="8"/>
        <v>58.648648648648646</v>
      </c>
      <c r="I22" s="50">
        <f t="shared" si="4"/>
        <v>434</v>
      </c>
      <c r="J22" s="50">
        <f t="shared" si="5"/>
        <v>7.4</v>
      </c>
      <c r="K22" s="51">
        <f t="shared" si="6"/>
        <v>7.9</v>
      </c>
      <c r="L22" s="51">
        <f t="shared" si="7"/>
        <v>1411.335</v>
      </c>
      <c r="M22" s="63">
        <f t="shared" si="9"/>
        <v>15.68</v>
      </c>
    </row>
    <row r="23" spans="1:13" x14ac:dyDescent="0.25">
      <c r="A23" s="45">
        <v>76</v>
      </c>
      <c r="B23" s="45" t="s">
        <v>532</v>
      </c>
      <c r="C23" s="46">
        <v>1025.75</v>
      </c>
      <c r="D23" s="47">
        <f t="shared" si="2"/>
        <v>1.0908984557791297</v>
      </c>
      <c r="E23" s="48">
        <v>0</v>
      </c>
      <c r="F23" s="48">
        <v>20</v>
      </c>
      <c r="G23" s="48">
        <f t="shared" si="3"/>
        <v>0.3</v>
      </c>
      <c r="H23" s="49">
        <f t="shared" si="8"/>
        <v>0</v>
      </c>
      <c r="I23" s="50">
        <f t="shared" si="4"/>
        <v>0</v>
      </c>
      <c r="J23" s="50">
        <f t="shared" si="5"/>
        <v>0.6</v>
      </c>
      <c r="K23" s="51">
        <f t="shared" si="6"/>
        <v>1.6908984557791298</v>
      </c>
      <c r="L23" s="51">
        <f t="shared" si="7"/>
        <v>302.07900912494154</v>
      </c>
      <c r="M23" s="63">
        <f t="shared" ref="M23" si="10">ROUND(L23/C23,2)</f>
        <v>0.28999999999999998</v>
      </c>
    </row>
  </sheetData>
  <pageMargins left="0.511811024" right="0.511811024" top="0.78740157499999996" bottom="0.78740157499999996" header="0.31496062000000002" footer="0.31496062000000002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4</vt:i4>
      </vt:variant>
    </vt:vector>
  </HeadingPairs>
  <TitlesOfParts>
    <vt:vector size="21" baseType="lpstr">
      <vt:lpstr>Salvador</vt:lpstr>
      <vt:lpstr>PIB_ Regiões_Econômicas</vt:lpstr>
      <vt:lpstr>lote 1</vt:lpstr>
      <vt:lpstr>lote 2</vt:lpstr>
      <vt:lpstr>lote 3</vt:lpstr>
      <vt:lpstr>lote 4</vt:lpstr>
      <vt:lpstr>lote 5</vt:lpstr>
      <vt:lpstr>lote 6</vt:lpstr>
      <vt:lpstr>lote 7</vt:lpstr>
      <vt:lpstr>lote 8</vt:lpstr>
      <vt:lpstr>lote 9</vt:lpstr>
      <vt:lpstr>lote 10</vt:lpstr>
      <vt:lpstr>lote 11</vt:lpstr>
      <vt:lpstr>lote 12</vt:lpstr>
      <vt:lpstr>lote 13</vt:lpstr>
      <vt:lpstr>lote 14</vt:lpstr>
      <vt:lpstr>TOTAL</vt:lpstr>
      <vt:lpstr>'PIB_ Regiões_Econômicas'!Area_de_impressao</vt:lpstr>
      <vt:lpstr>TOTAL!Area_de_impressao</vt:lpstr>
      <vt:lpstr>'PIB_ Regiões_Econômicas'!Titulos_de_impressao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2020-09-15T12:54:20Z</cp:lastPrinted>
  <dcterms:created xsi:type="dcterms:W3CDTF">2020-09-09T15:36:03Z</dcterms:created>
  <dcterms:modified xsi:type="dcterms:W3CDTF">2020-09-23T19:48:24Z</dcterms:modified>
</cp:coreProperties>
</file>